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https://d.docs.live.net/d1108cc6ad8cc9a0/Desktop/CBS Pres 4-20-21/"/>
    </mc:Choice>
  </mc:AlternateContent>
  <xr:revisionPtr revIDLastSave="71" documentId="8_{A9BB8F2A-E7C1-45BB-B079-A9500D6C8630}" xr6:coauthVersionLast="46" xr6:coauthVersionMax="46" xr10:uidLastSave="{F88ED1C1-D610-4C40-AB41-EC3F26805B35}"/>
  <bookViews>
    <workbookView xWindow="-120" yWindow="-120" windowWidth="38640" windowHeight="21240" activeTab="2" xr2:uid="{00000000-000D-0000-FFFF-FFFF00000000}"/>
  </bookViews>
  <sheets>
    <sheet name="Main Office OH" sheetId="1" r:id="rId1"/>
    <sheet name="Project OH" sheetId="2" r:id="rId2"/>
    <sheet name="Bare Unit cost sheet" sheetId="3" r:id="rId3"/>
    <sheet name="Unit cost top sheet" sheetId="4" r:id="rId4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4" i="4" l="1"/>
  <c r="K8" i="3"/>
  <c r="B10" i="4"/>
  <c r="B9" i="4"/>
  <c r="B8" i="4"/>
  <c r="B7" i="4"/>
  <c r="B6" i="4"/>
  <c r="B5" i="4"/>
  <c r="C10" i="4"/>
  <c r="C9" i="4"/>
  <c r="K30" i="3"/>
  <c r="M30" i="3" s="1"/>
  <c r="E10" i="4" s="1"/>
  <c r="K29" i="3"/>
  <c r="K26" i="3"/>
  <c r="K27" i="3" s="1"/>
  <c r="M27" i="3" s="1"/>
  <c r="E9" i="4" s="1"/>
  <c r="C8" i="4"/>
  <c r="J24" i="3" l="1"/>
  <c r="I24" i="3"/>
  <c r="M24" i="3" s="1"/>
  <c r="E8" i="4" s="1"/>
  <c r="K23" i="3"/>
  <c r="K24" i="3" s="1"/>
  <c r="K30" i="2"/>
  <c r="D13" i="3"/>
  <c r="J13" i="3" s="1"/>
  <c r="H27" i="2"/>
  <c r="H28" i="2" s="1"/>
  <c r="I10" i="3" l="1"/>
  <c r="C6" i="4" l="1"/>
  <c r="C5" i="4"/>
  <c r="B8" i="3"/>
  <c r="B9" i="3" s="1"/>
  <c r="B10" i="3" s="1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K17" i="3"/>
  <c r="K15" i="3"/>
  <c r="K14" i="3"/>
  <c r="J17" i="3"/>
  <c r="J15" i="3"/>
  <c r="J14" i="3"/>
  <c r="J11" i="3"/>
  <c r="J10" i="3"/>
  <c r="J9" i="3"/>
  <c r="J8" i="3"/>
  <c r="K11" i="3"/>
  <c r="K10" i="3"/>
  <c r="K9" i="3"/>
  <c r="K20" i="3"/>
  <c r="K21" i="3" s="1"/>
  <c r="I17" i="3"/>
  <c r="I16" i="3"/>
  <c r="I15" i="3"/>
  <c r="I14" i="3"/>
  <c r="I18" i="3" s="1"/>
  <c r="I11" i="3"/>
  <c r="I9" i="3"/>
  <c r="I8" i="3"/>
  <c r="P25" i="2"/>
  <c r="J26" i="2"/>
  <c r="I26" i="2"/>
  <c r="H26" i="2"/>
  <c r="J25" i="2"/>
  <c r="I25" i="2"/>
  <c r="H25" i="2"/>
  <c r="J24" i="2"/>
  <c r="I24" i="2"/>
  <c r="H24" i="2"/>
  <c r="J23" i="2"/>
  <c r="I23" i="2"/>
  <c r="H23" i="2"/>
  <c r="J22" i="2"/>
  <c r="I22" i="2"/>
  <c r="H22" i="2"/>
  <c r="J21" i="2"/>
  <c r="I21" i="2"/>
  <c r="H21" i="2"/>
  <c r="J20" i="2"/>
  <c r="I20" i="2"/>
  <c r="H20" i="2"/>
  <c r="F13" i="2"/>
  <c r="I13" i="2" s="1"/>
  <c r="I19" i="2"/>
  <c r="I18" i="2"/>
  <c r="I17" i="2"/>
  <c r="I16" i="2"/>
  <c r="I15" i="2"/>
  <c r="I14" i="2"/>
  <c r="I12" i="2"/>
  <c r="I11" i="2"/>
  <c r="I10" i="2"/>
  <c r="I9" i="2"/>
  <c r="I8" i="2"/>
  <c r="I7" i="2"/>
  <c r="I6" i="2"/>
  <c r="I4" i="2"/>
  <c r="I5" i="2"/>
  <c r="J19" i="2"/>
  <c r="J18" i="2"/>
  <c r="J17" i="2"/>
  <c r="J16" i="2"/>
  <c r="J15" i="2"/>
  <c r="J14" i="2"/>
  <c r="J13" i="2"/>
  <c r="J12" i="2"/>
  <c r="J11" i="2"/>
  <c r="J10" i="2"/>
  <c r="J8" i="2"/>
  <c r="J7" i="2"/>
  <c r="J6" i="2"/>
  <c r="J5" i="2"/>
  <c r="K5" i="2" s="1"/>
  <c r="J4" i="2"/>
  <c r="K4" i="2" s="1"/>
  <c r="K27" i="2" s="1"/>
  <c r="A8" i="2"/>
  <c r="A9" i="2" s="1"/>
  <c r="A10" i="2" s="1"/>
  <c r="E8" i="2"/>
  <c r="H8" i="2" s="1"/>
  <c r="K8" i="2" s="1"/>
  <c r="J9" i="2"/>
  <c r="H5" i="2"/>
  <c r="H18" i="2"/>
  <c r="H17" i="2"/>
  <c r="H16" i="2"/>
  <c r="H15" i="2"/>
  <c r="H14" i="2"/>
  <c r="H13" i="2"/>
  <c r="H12" i="2"/>
  <c r="K12" i="2" s="1"/>
  <c r="H11" i="2"/>
  <c r="H10" i="2"/>
  <c r="H9" i="2"/>
  <c r="H7" i="2"/>
  <c r="K7" i="2" s="1"/>
  <c r="H6" i="2"/>
  <c r="H19" i="2"/>
  <c r="E4" i="2"/>
  <c r="H4" i="2" s="1"/>
  <c r="A5" i="2"/>
  <c r="A6" i="2" s="1"/>
  <c r="A7" i="2" s="1"/>
  <c r="C10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K12" i="3" l="1"/>
  <c r="K9" i="2"/>
  <c r="K13" i="2"/>
  <c r="K19" i="2"/>
  <c r="K20" i="2"/>
  <c r="K24" i="2"/>
  <c r="K26" i="2"/>
  <c r="K10" i="2"/>
  <c r="K23" i="2"/>
  <c r="K6" i="2"/>
  <c r="K11" i="2"/>
  <c r="K25" i="2"/>
  <c r="K17" i="2"/>
  <c r="I27" i="2"/>
  <c r="I29" i="2" s="1"/>
  <c r="K29" i="2" s="1"/>
  <c r="C7" i="4"/>
  <c r="J27" i="2"/>
  <c r="I20" i="3"/>
  <c r="I21" i="3" s="1"/>
  <c r="K16" i="3"/>
  <c r="K18" i="3" s="1"/>
  <c r="J20" i="3"/>
  <c r="J21" i="3" s="1"/>
  <c r="J16" i="3"/>
  <c r="J18" i="3" s="1"/>
  <c r="J12" i="3"/>
  <c r="I12" i="3"/>
  <c r="K22" i="2"/>
  <c r="K28" i="2"/>
  <c r="K21" i="2"/>
  <c r="K18" i="2"/>
  <c r="K16" i="2"/>
  <c r="K15" i="2"/>
  <c r="K14" i="2"/>
  <c r="A11" i="2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E18" i="1"/>
  <c r="E20" i="1" s="1"/>
  <c r="A12" i="4" l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L12" i="3"/>
  <c r="M12" i="3" s="1"/>
  <c r="L18" i="3"/>
  <c r="M18" i="3" s="1"/>
  <c r="E6" i="4" s="1"/>
  <c r="L21" i="3"/>
  <c r="M21" i="3"/>
  <c r="E7" i="4" s="1"/>
  <c r="M33" i="3" l="1"/>
  <c r="E5" i="4"/>
  <c r="E25" i="4"/>
  <c r="H4" i="4" l="1"/>
  <c r="F5" i="4"/>
  <c r="G5" i="4"/>
  <c r="H5" i="4"/>
  <c r="I5" i="4"/>
  <c r="J5" i="4"/>
  <c r="K5" i="4"/>
  <c r="F6" i="4"/>
  <c r="G6" i="4"/>
  <c r="H6" i="4"/>
  <c r="I6" i="4"/>
  <c r="J6" i="4"/>
  <c r="K6" i="4"/>
  <c r="F7" i="4"/>
  <c r="G7" i="4"/>
  <c r="H7" i="4"/>
  <c r="I7" i="4"/>
  <c r="J7" i="4"/>
  <c r="K7" i="4"/>
  <c r="F8" i="4"/>
  <c r="G8" i="4"/>
  <c r="H8" i="4"/>
  <c r="I8" i="4"/>
  <c r="J8" i="4"/>
  <c r="K8" i="4"/>
  <c r="F9" i="4"/>
  <c r="G9" i="4"/>
  <c r="H9" i="4"/>
  <c r="I9" i="4"/>
  <c r="J9" i="4"/>
  <c r="K9" i="4"/>
  <c r="F10" i="4"/>
  <c r="G10" i="4"/>
  <c r="H10" i="4"/>
  <c r="I10" i="4"/>
  <c r="J10" i="4"/>
  <c r="K10" i="4"/>
  <c r="J25" i="4"/>
</calcChain>
</file>

<file path=xl/sharedStrings.xml><?xml version="1.0" encoding="utf-8"?>
<sst xmlns="http://schemas.openxmlformats.org/spreadsheetml/2006/main" count="173" uniqueCount="101">
  <si>
    <t>Main office overhead</t>
  </si>
  <si>
    <t>Item</t>
  </si>
  <si>
    <t xml:space="preserve">per </t>
  </si>
  <si>
    <t>total for a year</t>
  </si>
  <si>
    <t>amount</t>
  </si>
  <si>
    <t>Work sheet for percentage of overhead</t>
  </si>
  <si>
    <t xml:space="preserve">Office rent </t>
  </si>
  <si>
    <t>month</t>
  </si>
  <si>
    <t>Power</t>
  </si>
  <si>
    <t xml:space="preserve">Water </t>
  </si>
  <si>
    <t>Phone/ internet</t>
  </si>
  <si>
    <t>Office supplies</t>
  </si>
  <si>
    <t>Travel</t>
  </si>
  <si>
    <t>Staff costs total</t>
  </si>
  <si>
    <t xml:space="preserve">Insurance </t>
  </si>
  <si>
    <t xml:space="preserve">Office equipment </t>
  </si>
  <si>
    <t>Alarms/ security</t>
  </si>
  <si>
    <t>Entertainment</t>
  </si>
  <si>
    <t>Total cost this  year</t>
  </si>
  <si>
    <t>Furniture</t>
  </si>
  <si>
    <t>Computers/ programs</t>
  </si>
  <si>
    <t xml:space="preserve">OH Percentage </t>
  </si>
  <si>
    <t>Projected volume next year</t>
  </si>
  <si>
    <t>Office clean and maintain</t>
  </si>
  <si>
    <t xml:space="preserve"> </t>
  </si>
  <si>
    <t>Quantity</t>
  </si>
  <si>
    <t>Unit</t>
  </si>
  <si>
    <t xml:space="preserve">Assistant super </t>
  </si>
  <si>
    <t>Project Engineer</t>
  </si>
  <si>
    <t>Project manager</t>
  </si>
  <si>
    <t>Labor</t>
  </si>
  <si>
    <t>Material</t>
  </si>
  <si>
    <t>Lab Unit</t>
  </si>
  <si>
    <t>Material Unit</t>
  </si>
  <si>
    <t>Equipment</t>
  </si>
  <si>
    <t>Trailer</t>
  </si>
  <si>
    <t>Storage trailer</t>
  </si>
  <si>
    <t>Toilets</t>
  </si>
  <si>
    <t>Temp fence</t>
  </si>
  <si>
    <t>Water</t>
  </si>
  <si>
    <t>Laborer</t>
  </si>
  <si>
    <t>weeks</t>
  </si>
  <si>
    <t>Total</t>
  </si>
  <si>
    <t>Pick-up</t>
  </si>
  <si>
    <t xml:space="preserve">Gas/ oil </t>
  </si>
  <si>
    <t>Office furniture</t>
  </si>
  <si>
    <t>Phones</t>
  </si>
  <si>
    <t>Safety</t>
  </si>
  <si>
    <t xml:space="preserve">Electricity </t>
  </si>
  <si>
    <t>EquipmentSub.Unit</t>
  </si>
  <si>
    <t>Sales tax</t>
  </si>
  <si>
    <t>Grand total</t>
  </si>
  <si>
    <t>totals</t>
  </si>
  <si>
    <t>Security</t>
  </si>
  <si>
    <t>months</t>
  </si>
  <si>
    <t>Unit cost generation sheet</t>
  </si>
  <si>
    <t>Project 12</t>
  </si>
  <si>
    <t>Paving project example</t>
  </si>
  <si>
    <t>Work Item</t>
  </si>
  <si>
    <t>site items</t>
  </si>
  <si>
    <t>cy</t>
  </si>
  <si>
    <t xml:space="preserve">Unit Labor </t>
  </si>
  <si>
    <t>Unit sub or equipment</t>
  </si>
  <si>
    <t>Unit Material</t>
  </si>
  <si>
    <t xml:space="preserve">Labor </t>
  </si>
  <si>
    <t>Sub/ Equipment</t>
  </si>
  <si>
    <t xml:space="preserve">Unit </t>
  </si>
  <si>
    <t>days</t>
  </si>
  <si>
    <t>Grader</t>
  </si>
  <si>
    <t>Operators</t>
  </si>
  <si>
    <t>hours</t>
  </si>
  <si>
    <t>Laborers</t>
  </si>
  <si>
    <t>Fill</t>
  </si>
  <si>
    <t>Roller</t>
  </si>
  <si>
    <t>sy</t>
  </si>
  <si>
    <t>Dozer</t>
  </si>
  <si>
    <t>Dust control</t>
  </si>
  <si>
    <t>Totals</t>
  </si>
  <si>
    <t>Final unit cost sheet</t>
  </si>
  <si>
    <t xml:space="preserve">Total Bare Cost </t>
  </si>
  <si>
    <t>Cut</t>
  </si>
  <si>
    <t>Unit items</t>
  </si>
  <si>
    <t xml:space="preserve">Bare cost </t>
  </si>
  <si>
    <t xml:space="preserve">Total </t>
  </si>
  <si>
    <t>Unit cost</t>
  </si>
  <si>
    <t>Bond</t>
  </si>
  <si>
    <t>Insurance</t>
  </si>
  <si>
    <t>lf</t>
  </si>
  <si>
    <t>Striping</t>
  </si>
  <si>
    <t>Labor Burden</t>
  </si>
  <si>
    <t>Superintendent</t>
  </si>
  <si>
    <t>Cement Treated Base (CTB)</t>
  </si>
  <si>
    <t>CTB</t>
  </si>
  <si>
    <t>Paving (Concrete)</t>
  </si>
  <si>
    <t>Concrete</t>
  </si>
  <si>
    <t>General conditions (OH-Project)</t>
  </si>
  <si>
    <t>Profit/OH-Office</t>
  </si>
  <si>
    <t>Guardrail</t>
  </si>
  <si>
    <t>Profit = 10% /OH-Office = 1.64%</t>
  </si>
  <si>
    <t>Item No.</t>
  </si>
  <si>
    <t>Item 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</si>
</sst>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83">
    <xf numFmtId="0" fontId="0" fillId="0" borderId="0" xfId="0"/>
    <xf numFmtId="3" fontId="0" fillId="0" borderId="0" xfId="0" applyNumberFormat="1"/>
    <xf numFmtId="10" fontId="0" fillId="0" borderId="0" xfId="0" applyNumberFormat="1"/>
    <xf numFmtId="0" fontId="0" fillId="0" borderId="2" xfId="0" applyBorder="1"/>
    <xf numFmtId="0" fontId="0" fillId="0" borderId="3" xfId="0" applyBorder="1"/>
    <xf numFmtId="164" fontId="0" fillId="0" borderId="3" xfId="0" applyNumberFormat="1" applyBorder="1"/>
    <xf numFmtId="0" fontId="0" fillId="0" borderId="6" xfId="0" applyBorder="1"/>
    <xf numFmtId="0" fontId="0" fillId="0" borderId="7" xfId="0" applyBorder="1"/>
    <xf numFmtId="0" fontId="0" fillId="0" borderId="0" xfId="0" applyAlignment="1">
      <alignment horizontal="center"/>
    </xf>
    <xf numFmtId="0" fontId="0" fillId="0" borderId="3" xfId="0" applyFill="1" applyBorder="1"/>
    <xf numFmtId="0" fontId="0" fillId="0" borderId="15" xfId="0" applyBorder="1"/>
    <xf numFmtId="0" fontId="0" fillId="0" borderId="1" xfId="0" applyBorder="1"/>
    <xf numFmtId="0" fontId="0" fillId="0" borderId="17" xfId="0" applyBorder="1"/>
    <xf numFmtId="3" fontId="0" fillId="0" borderId="1" xfId="0" applyNumberFormat="1" applyBorder="1"/>
    <xf numFmtId="3" fontId="0" fillId="0" borderId="17" xfId="0" applyNumberFormat="1" applyBorder="1"/>
    <xf numFmtId="0" fontId="0" fillId="0" borderId="17" xfId="0" applyFill="1" applyBorder="1"/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0" fontId="0" fillId="0" borderId="17" xfId="0" applyNumberFormat="1" applyBorder="1"/>
    <xf numFmtId="0" fontId="0" fillId="0" borderId="17" xfId="0" applyBorder="1" applyAlignment="1">
      <alignment horizontal="right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7" xfId="0" applyFont="1" applyBorder="1"/>
    <xf numFmtId="0" fontId="0" fillId="0" borderId="2" xfId="0" applyFill="1" applyBorder="1" applyAlignment="1">
      <alignment horizontal="center" vertical="center" wrapText="1"/>
    </xf>
    <xf numFmtId="0" fontId="0" fillId="0" borderId="17" xfId="0" applyBorder="1" applyAlignment="1">
      <alignment horizontal="center"/>
    </xf>
    <xf numFmtId="0" fontId="0" fillId="0" borderId="20" xfId="0" applyBorder="1"/>
    <xf numFmtId="0" fontId="0" fillId="0" borderId="0" xfId="0" applyAlignment="1"/>
    <xf numFmtId="0" fontId="0" fillId="0" borderId="2" xfId="0" applyBorder="1" applyAlignment="1">
      <alignment vertical="center" wrapText="1"/>
    </xf>
    <xf numFmtId="0" fontId="0" fillId="0" borderId="1" xfId="0" applyBorder="1" applyAlignment="1"/>
    <xf numFmtId="0" fontId="0" fillId="0" borderId="17" xfId="0" applyBorder="1" applyAlignment="1"/>
    <xf numFmtId="0" fontId="0" fillId="0" borderId="20" xfId="0" applyBorder="1" applyAlignment="1"/>
    <xf numFmtId="0" fontId="0" fillId="0" borderId="2" xfId="0" applyBorder="1" applyAlignment="1"/>
    <xf numFmtId="0" fontId="0" fillId="0" borderId="18" xfId="0" applyBorder="1" applyAlignment="1">
      <alignment horizontal="center" vertical="center" wrapText="1"/>
    </xf>
    <xf numFmtId="0" fontId="0" fillId="0" borderId="18" xfId="0" applyBorder="1" applyAlignment="1">
      <alignment vertical="center" wrapText="1"/>
    </xf>
    <xf numFmtId="44" fontId="0" fillId="0" borderId="1" xfId="1" applyFont="1" applyBorder="1"/>
    <xf numFmtId="44" fontId="0" fillId="0" borderId="17" xfId="1" applyFont="1" applyBorder="1"/>
    <xf numFmtId="44" fontId="0" fillId="0" borderId="2" xfId="1" applyFont="1" applyBorder="1"/>
    <xf numFmtId="44" fontId="0" fillId="0" borderId="3" xfId="1" applyFont="1" applyBorder="1"/>
    <xf numFmtId="44" fontId="0" fillId="0" borderId="0" xfId="1" applyFont="1" applyBorder="1"/>
    <xf numFmtId="44" fontId="0" fillId="0" borderId="0" xfId="1" applyFont="1"/>
    <xf numFmtId="44" fontId="0" fillId="0" borderId="18" xfId="1" applyFont="1" applyBorder="1"/>
    <xf numFmtId="44" fontId="0" fillId="0" borderId="4" xfId="1" applyFont="1" applyBorder="1"/>
    <xf numFmtId="44" fontId="0" fillId="0" borderId="17" xfId="1" applyFont="1" applyFill="1" applyBorder="1"/>
    <xf numFmtId="44" fontId="0" fillId="0" borderId="19" xfId="1" applyFont="1" applyBorder="1"/>
    <xf numFmtId="44" fontId="0" fillId="2" borderId="17" xfId="1" applyFont="1" applyFill="1" applyBorder="1"/>
    <xf numFmtId="44" fontId="0" fillId="2" borderId="2" xfId="1" applyFont="1" applyFill="1" applyBorder="1"/>
    <xf numFmtId="0" fontId="0" fillId="2" borderId="2" xfId="0" applyFill="1" applyBorder="1" applyAlignment="1">
      <alignment horizontal="center" vertical="center" wrapText="1"/>
    </xf>
    <xf numFmtId="44" fontId="0" fillId="2" borderId="1" xfId="1" applyFont="1" applyFill="1" applyBorder="1"/>
    <xf numFmtId="10" fontId="0" fillId="3" borderId="18" xfId="0" applyNumberFormat="1" applyFill="1" applyBorder="1" applyAlignment="1">
      <alignment horizontal="center" vertical="center" wrapText="1"/>
    </xf>
    <xf numFmtId="44" fontId="0" fillId="3" borderId="17" xfId="1" applyFont="1" applyFill="1" applyBorder="1"/>
    <xf numFmtId="10" fontId="0" fillId="4" borderId="18" xfId="0" applyNumberFormat="1" applyFill="1" applyBorder="1" applyAlignment="1">
      <alignment horizontal="center" vertical="center" wrapText="1"/>
    </xf>
    <xf numFmtId="44" fontId="0" fillId="4" borderId="17" xfId="1" applyFont="1" applyFill="1" applyBorder="1"/>
    <xf numFmtId="10" fontId="0" fillId="5" borderId="18" xfId="0" applyNumberFormat="1" applyFill="1" applyBorder="1" applyAlignment="1">
      <alignment horizontal="center" vertical="center" wrapText="1"/>
    </xf>
    <xf numFmtId="44" fontId="0" fillId="5" borderId="17" xfId="1" applyFont="1" applyFill="1" applyBorder="1"/>
    <xf numFmtId="0" fontId="2" fillId="0" borderId="8" xfId="0" applyFont="1" applyBorder="1" applyAlignment="1">
      <alignment horizontal="center"/>
    </xf>
    <xf numFmtId="0" fontId="0" fillId="4" borderId="2" xfId="0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44" fontId="0" fillId="0" borderId="17" xfId="0" applyNumberFormat="1" applyBorder="1"/>
    <xf numFmtId="0" fontId="4" fillId="0" borderId="8" xfId="0" applyFont="1" applyBorder="1" applyAlignment="1">
      <alignment horizontal="center" wrapText="1"/>
    </xf>
    <xf numFmtId="10" fontId="0" fillId="3" borderId="5" xfId="0" applyNumberFormat="1" applyFill="1" applyBorder="1"/>
    <xf numFmtId="44" fontId="0" fillId="3" borderId="0" xfId="1" applyFont="1" applyFill="1"/>
    <xf numFmtId="0" fontId="0" fillId="3" borderId="17" xfId="0" applyFill="1" applyBorder="1"/>
    <xf numFmtId="0" fontId="1" fillId="3" borderId="17" xfId="0" applyFont="1" applyFill="1" applyBorder="1"/>
    <xf numFmtId="0" fontId="0" fillId="2" borderId="17" xfId="0" applyFill="1" applyBorder="1"/>
    <xf numFmtId="44" fontId="0" fillId="6" borderId="0" xfId="0" applyNumberFormat="1" applyFill="1"/>
    <xf numFmtId="44" fontId="0" fillId="0" borderId="13" xfId="1" applyFont="1" applyBorder="1" applyAlignment="1">
      <alignment horizontal="center"/>
    </xf>
    <xf numFmtId="44" fontId="0" fillId="0" borderId="14" xfId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8" xfId="0" applyFont="1" applyBorder="1" applyAlignment="1">
      <alignment horizontal="center"/>
    </xf>
    <xf numFmtId="3" fontId="0" fillId="0" borderId="9" xfId="0" applyNumberFormat="1" applyBorder="1" applyAlignment="1">
      <alignment horizontal="center"/>
    </xf>
    <xf numFmtId="3" fontId="0" fillId="0" borderId="10" xfId="0" applyNumberFormat="1" applyBorder="1" applyAlignment="1">
      <alignment horizontal="center"/>
    </xf>
    <xf numFmtId="44" fontId="0" fillId="0" borderId="11" xfId="1" applyFont="1" applyBorder="1" applyAlignment="1">
      <alignment horizontal="center"/>
    </xf>
    <xf numFmtId="44" fontId="0" fillId="0" borderId="12" xfId="1" applyFont="1" applyBorder="1" applyAlignment="1">
      <alignment horizontal="center"/>
    </xf>
    <xf numFmtId="44" fontId="0" fillId="3" borderId="15" xfId="1" applyFont="1" applyFill="1" applyBorder="1" applyAlignment="1">
      <alignment horizontal="center"/>
    </xf>
    <xf numFmtId="44" fontId="0" fillId="3" borderId="16" xfId="1" applyFont="1" applyFill="1" applyBorder="1" applyAlignment="1">
      <alignment horizontal="center"/>
    </xf>
    <xf numFmtId="0" fontId="0" fillId="0" borderId="17" xfId="0" applyBorder="1" applyAlignment="1">
      <alignment horizontal="right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44" fontId="0" fillId="4" borderId="2" xfId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"/>
  <sheetViews>
    <sheetView zoomScale="170" zoomScaleNormal="170" workbookViewId="0">
      <selection activeCell="E4" sqref="E4:F18"/>
    </sheetView>
  </sheetViews>
  <sheetFormatPr defaultRowHeight="15" x14ac:dyDescent="0.25"/>
  <cols>
    <col min="1" max="1" width="4.42578125" customWidth="1"/>
    <col min="2" max="2" width="24.7109375" customWidth="1"/>
    <col min="5" max="5" width="9.5703125" style="1" customWidth="1"/>
    <col min="6" max="6" width="15.5703125" customWidth="1"/>
    <col min="7" max="7" width="0.5703125" customWidth="1"/>
  </cols>
  <sheetData>
    <row r="1" spans="1:6" ht="21" x14ac:dyDescent="0.35">
      <c r="A1" s="68" t="s">
        <v>5</v>
      </c>
      <c r="B1" s="68"/>
      <c r="C1" s="68"/>
      <c r="D1" s="68"/>
      <c r="E1" s="68"/>
      <c r="F1" s="68"/>
    </row>
    <row r="2" spans="1:6" ht="21.75" thickBot="1" x14ac:dyDescent="0.4">
      <c r="A2" s="69" t="s">
        <v>0</v>
      </c>
      <c r="B2" s="69"/>
      <c r="C2" s="69"/>
      <c r="D2" s="69"/>
      <c r="E2" s="69"/>
      <c r="F2" s="69"/>
    </row>
    <row r="3" spans="1:6" ht="16.5" thickTop="1" thickBot="1" x14ac:dyDescent="0.3">
      <c r="A3" s="3"/>
      <c r="B3" s="3" t="s">
        <v>1</v>
      </c>
      <c r="C3" s="3" t="s">
        <v>4</v>
      </c>
      <c r="D3" s="3" t="s">
        <v>2</v>
      </c>
      <c r="E3" s="70" t="s">
        <v>3</v>
      </c>
      <c r="F3" s="71"/>
    </row>
    <row r="4" spans="1:6" ht="15.75" thickTop="1" x14ac:dyDescent="0.25">
      <c r="A4" s="4">
        <v>1</v>
      </c>
      <c r="B4" s="4" t="s">
        <v>6</v>
      </c>
      <c r="C4" s="5">
        <v>1800</v>
      </c>
      <c r="D4" s="4" t="s">
        <v>7</v>
      </c>
      <c r="E4" s="72">
        <f>C4*12</f>
        <v>21600</v>
      </c>
      <c r="F4" s="73"/>
    </row>
    <row r="5" spans="1:6" x14ac:dyDescent="0.25">
      <c r="A5" s="4">
        <f>A4+1</f>
        <v>2</v>
      </c>
      <c r="B5" s="4" t="s">
        <v>8</v>
      </c>
      <c r="C5" s="5">
        <v>225</v>
      </c>
      <c r="D5" s="4" t="s">
        <v>7</v>
      </c>
      <c r="E5" s="66">
        <f t="shared" ref="E5:E16" si="0">C5*12</f>
        <v>2700</v>
      </c>
      <c r="F5" s="67"/>
    </row>
    <row r="6" spans="1:6" x14ac:dyDescent="0.25">
      <c r="A6" s="4">
        <f t="shared" ref="A6:A17" si="1">A5+1</f>
        <v>3</v>
      </c>
      <c r="B6" s="4" t="s">
        <v>9</v>
      </c>
      <c r="C6" s="5">
        <v>50</v>
      </c>
      <c r="D6" s="4" t="s">
        <v>7</v>
      </c>
      <c r="E6" s="66">
        <f t="shared" si="0"/>
        <v>600</v>
      </c>
      <c r="F6" s="67"/>
    </row>
    <row r="7" spans="1:6" x14ac:dyDescent="0.25">
      <c r="A7" s="4">
        <f t="shared" si="1"/>
        <v>4</v>
      </c>
      <c r="B7" s="4" t="s">
        <v>10</v>
      </c>
      <c r="C7" s="5">
        <v>600</v>
      </c>
      <c r="D7" s="4" t="s">
        <v>7</v>
      </c>
      <c r="E7" s="66">
        <f t="shared" si="0"/>
        <v>7200</v>
      </c>
      <c r="F7" s="67"/>
    </row>
    <row r="8" spans="1:6" x14ac:dyDescent="0.25">
      <c r="A8" s="4">
        <f t="shared" si="1"/>
        <v>5</v>
      </c>
      <c r="B8" s="4" t="s">
        <v>11</v>
      </c>
      <c r="C8" s="5">
        <v>75</v>
      </c>
      <c r="D8" s="4" t="s">
        <v>7</v>
      </c>
      <c r="E8" s="66">
        <f t="shared" si="0"/>
        <v>900</v>
      </c>
      <c r="F8" s="67"/>
    </row>
    <row r="9" spans="1:6" x14ac:dyDescent="0.25">
      <c r="A9" s="4">
        <f t="shared" si="1"/>
        <v>6</v>
      </c>
      <c r="B9" s="4" t="s">
        <v>12</v>
      </c>
      <c r="C9" s="5">
        <v>200</v>
      </c>
      <c r="D9" s="4" t="s">
        <v>7</v>
      </c>
      <c r="E9" s="66">
        <f t="shared" si="0"/>
        <v>2400</v>
      </c>
      <c r="F9" s="67"/>
    </row>
    <row r="10" spans="1:6" x14ac:dyDescent="0.25">
      <c r="A10" s="4">
        <f t="shared" si="1"/>
        <v>7</v>
      </c>
      <c r="B10" s="4" t="s">
        <v>13</v>
      </c>
      <c r="C10" s="5">
        <f>4000*5</f>
        <v>20000</v>
      </c>
      <c r="D10" s="4" t="s">
        <v>7</v>
      </c>
      <c r="E10" s="66">
        <f t="shared" si="0"/>
        <v>240000</v>
      </c>
      <c r="F10" s="67"/>
    </row>
    <row r="11" spans="1:6" x14ac:dyDescent="0.25">
      <c r="A11" s="4">
        <f t="shared" si="1"/>
        <v>8</v>
      </c>
      <c r="B11" s="4" t="s">
        <v>14</v>
      </c>
      <c r="C11" s="5">
        <v>5000</v>
      </c>
      <c r="D11" s="4" t="s">
        <v>7</v>
      </c>
      <c r="E11" s="66">
        <f t="shared" si="0"/>
        <v>60000</v>
      </c>
      <c r="F11" s="67"/>
    </row>
    <row r="12" spans="1:6" x14ac:dyDescent="0.25">
      <c r="A12" s="4">
        <f t="shared" si="1"/>
        <v>9</v>
      </c>
      <c r="B12" s="4" t="s">
        <v>15</v>
      </c>
      <c r="C12" s="5">
        <v>1000</v>
      </c>
      <c r="D12" s="4" t="s">
        <v>7</v>
      </c>
      <c r="E12" s="66">
        <f t="shared" si="0"/>
        <v>12000</v>
      </c>
      <c r="F12" s="67"/>
    </row>
    <row r="13" spans="1:6" x14ac:dyDescent="0.25">
      <c r="A13" s="4">
        <f t="shared" si="1"/>
        <v>10</v>
      </c>
      <c r="B13" s="4" t="s">
        <v>16</v>
      </c>
      <c r="C13" s="5">
        <v>250</v>
      </c>
      <c r="D13" s="4" t="s">
        <v>7</v>
      </c>
      <c r="E13" s="66">
        <f t="shared" si="0"/>
        <v>3000</v>
      </c>
      <c r="F13" s="67"/>
    </row>
    <row r="14" spans="1:6" x14ac:dyDescent="0.25">
      <c r="A14" s="4">
        <f t="shared" si="1"/>
        <v>11</v>
      </c>
      <c r="B14" s="4" t="s">
        <v>17</v>
      </c>
      <c r="C14" s="5">
        <v>500</v>
      </c>
      <c r="D14" s="4" t="s">
        <v>7</v>
      </c>
      <c r="E14" s="66">
        <f t="shared" si="0"/>
        <v>6000</v>
      </c>
      <c r="F14" s="67"/>
    </row>
    <row r="15" spans="1:6" x14ac:dyDescent="0.25">
      <c r="A15" s="4">
        <f t="shared" si="1"/>
        <v>12</v>
      </c>
      <c r="B15" s="4" t="s">
        <v>19</v>
      </c>
      <c r="C15" s="5">
        <v>10000</v>
      </c>
      <c r="D15" s="4" t="s">
        <v>7</v>
      </c>
      <c r="E15" s="66">
        <f t="shared" si="0"/>
        <v>120000</v>
      </c>
      <c r="F15" s="67"/>
    </row>
    <row r="16" spans="1:6" x14ac:dyDescent="0.25">
      <c r="A16" s="4">
        <f t="shared" si="1"/>
        <v>13</v>
      </c>
      <c r="B16" s="4" t="s">
        <v>20</v>
      </c>
      <c r="C16" s="5">
        <v>500</v>
      </c>
      <c r="D16" s="4" t="s">
        <v>7</v>
      </c>
      <c r="E16" s="66">
        <f t="shared" si="0"/>
        <v>6000</v>
      </c>
      <c r="F16" s="67"/>
    </row>
    <row r="17" spans="1:7" x14ac:dyDescent="0.25">
      <c r="A17" s="4">
        <f t="shared" si="1"/>
        <v>14</v>
      </c>
      <c r="B17" s="9" t="s">
        <v>23</v>
      </c>
      <c r="C17" s="5">
        <v>750</v>
      </c>
      <c r="D17" s="4" t="s">
        <v>7</v>
      </c>
      <c r="E17" s="66">
        <f t="shared" ref="E17" si="2">C17*12</f>
        <v>9000</v>
      </c>
      <c r="F17" s="67"/>
    </row>
    <row r="18" spans="1:7" x14ac:dyDescent="0.25">
      <c r="B18" s="10" t="s">
        <v>18</v>
      </c>
      <c r="E18" s="74">
        <f>SUM(E4:E17)</f>
        <v>491400</v>
      </c>
      <c r="F18" s="74"/>
    </row>
    <row r="19" spans="1:7" ht="15.75" thickBot="1" x14ac:dyDescent="0.3">
      <c r="B19" t="s">
        <v>22</v>
      </c>
      <c r="E19" s="75">
        <v>30000000</v>
      </c>
      <c r="F19" s="75"/>
    </row>
    <row r="20" spans="1:7" ht="15.75" thickBot="1" x14ac:dyDescent="0.3">
      <c r="E20" s="60">
        <f>E18/E19</f>
        <v>1.6379999999999999E-2</v>
      </c>
      <c r="F20" s="6" t="s">
        <v>21</v>
      </c>
      <c r="G20" s="7"/>
    </row>
  </sheetData>
  <mergeCells count="19">
    <mergeCell ref="E18:F18"/>
    <mergeCell ref="E19:F19"/>
    <mergeCell ref="E13:F13"/>
    <mergeCell ref="E14:F14"/>
    <mergeCell ref="E15:F15"/>
    <mergeCell ref="E16:F16"/>
    <mergeCell ref="E17:F17"/>
    <mergeCell ref="E12:F12"/>
    <mergeCell ref="A1:F1"/>
    <mergeCell ref="A2:F2"/>
    <mergeCell ref="E3:F3"/>
    <mergeCell ref="E4:F4"/>
    <mergeCell ref="E5:F5"/>
    <mergeCell ref="E6:F6"/>
    <mergeCell ref="E7:F7"/>
    <mergeCell ref="E8:F8"/>
    <mergeCell ref="E9:F9"/>
    <mergeCell ref="E10:F10"/>
    <mergeCell ref="E11:F1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P30"/>
  <sheetViews>
    <sheetView topLeftCell="A2" zoomScale="170" zoomScaleNormal="170" workbookViewId="0">
      <selection activeCell="K28" sqref="K28"/>
    </sheetView>
  </sheetViews>
  <sheetFormatPr defaultRowHeight="15" x14ac:dyDescent="0.25"/>
  <cols>
    <col min="1" max="1" width="3.140625" bestFit="1" customWidth="1"/>
    <col min="2" max="2" width="15.7109375" bestFit="1" customWidth="1"/>
    <col min="3" max="3" width="8.7109375" bestFit="1" customWidth="1"/>
    <col min="4" max="4" width="7.7109375" bestFit="1" customWidth="1"/>
    <col min="5" max="5" width="11" bestFit="1" customWidth="1"/>
    <col min="6" max="6" width="9.42578125" bestFit="1" customWidth="1"/>
    <col min="7" max="7" width="10" bestFit="1" customWidth="1"/>
    <col min="8" max="8" width="12.140625" bestFit="1" customWidth="1"/>
    <col min="9" max="10" width="11" bestFit="1" customWidth="1"/>
    <col min="11" max="11" width="12.140625" bestFit="1" customWidth="1"/>
    <col min="15" max="15" width="2.140625" bestFit="1" customWidth="1"/>
    <col min="16" max="16" width="3.140625" bestFit="1" customWidth="1"/>
  </cols>
  <sheetData>
    <row r="2" spans="1:11" ht="15.75" thickBot="1" x14ac:dyDescent="0.3"/>
    <row r="3" spans="1:11" s="17" customFormat="1" ht="34.5" customHeight="1" thickTop="1" thickBot="1" x14ac:dyDescent="0.3">
      <c r="A3" s="16"/>
      <c r="B3" s="16" t="s">
        <v>1</v>
      </c>
      <c r="C3" s="16" t="s">
        <v>25</v>
      </c>
      <c r="D3" s="16" t="s">
        <v>26</v>
      </c>
      <c r="E3" s="16" t="s">
        <v>32</v>
      </c>
      <c r="F3" s="16" t="s">
        <v>33</v>
      </c>
      <c r="G3" s="16" t="s">
        <v>49</v>
      </c>
      <c r="H3" s="16" t="s">
        <v>30</v>
      </c>
      <c r="I3" s="16" t="s">
        <v>31</v>
      </c>
      <c r="J3" s="16" t="s">
        <v>34</v>
      </c>
      <c r="K3" s="16" t="s">
        <v>42</v>
      </c>
    </row>
    <row r="4" spans="1:11" ht="15.75" thickTop="1" x14ac:dyDescent="0.25">
      <c r="A4" s="11">
        <v>1</v>
      </c>
      <c r="B4" s="11" t="s">
        <v>90</v>
      </c>
      <c r="C4" s="13">
        <v>2</v>
      </c>
      <c r="D4" s="11" t="s">
        <v>7</v>
      </c>
      <c r="E4" s="34">
        <f>100000/12</f>
        <v>8333.3333333333339</v>
      </c>
      <c r="F4" s="34"/>
      <c r="G4" s="34">
        <v>400</v>
      </c>
      <c r="H4" s="40">
        <f>C4*E4</f>
        <v>16666.666666666668</v>
      </c>
      <c r="I4" s="35">
        <f t="shared" ref="I4" si="0">C4*F4</f>
        <v>0</v>
      </c>
      <c r="J4" s="35">
        <f t="shared" ref="J4:J8" si="1">C4*G4</f>
        <v>800</v>
      </c>
      <c r="K4" s="40">
        <f>H4+I4+J4</f>
        <v>17466.666666666668</v>
      </c>
    </row>
    <row r="5" spans="1:11" x14ac:dyDescent="0.25">
      <c r="A5" s="12">
        <f>A4+1</f>
        <v>2</v>
      </c>
      <c r="B5" s="12" t="s">
        <v>27</v>
      </c>
      <c r="C5" s="14">
        <v>0</v>
      </c>
      <c r="D5" s="12" t="s">
        <v>7</v>
      </c>
      <c r="E5" s="35">
        <v>6700</v>
      </c>
      <c r="F5" s="35"/>
      <c r="G5" s="35"/>
      <c r="H5" s="35">
        <f>E5*C5</f>
        <v>0</v>
      </c>
      <c r="I5" s="35">
        <f>C5*F5</f>
        <v>0</v>
      </c>
      <c r="J5" s="35">
        <f t="shared" si="1"/>
        <v>0</v>
      </c>
      <c r="K5" s="35">
        <f t="shared" ref="K5:K19" si="2">H5+I5+J5</f>
        <v>0</v>
      </c>
    </row>
    <row r="6" spans="1:11" x14ac:dyDescent="0.25">
      <c r="A6" s="12">
        <f t="shared" ref="A6:A19" si="3">A5+1</f>
        <v>3</v>
      </c>
      <c r="B6" s="12" t="s">
        <v>28</v>
      </c>
      <c r="C6" s="14">
        <v>1</v>
      </c>
      <c r="D6" s="12" t="s">
        <v>7</v>
      </c>
      <c r="E6" s="35">
        <v>5500</v>
      </c>
      <c r="F6" s="35"/>
      <c r="G6" s="35"/>
      <c r="H6" s="35">
        <f t="shared" ref="H6:H18" si="4">C6*E6</f>
        <v>5500</v>
      </c>
      <c r="I6" s="35">
        <f t="shared" ref="I6:I19" si="5">C6*F6</f>
        <v>0</v>
      </c>
      <c r="J6" s="35">
        <f t="shared" si="1"/>
        <v>0</v>
      </c>
      <c r="K6" s="35">
        <f t="shared" si="2"/>
        <v>5500</v>
      </c>
    </row>
    <row r="7" spans="1:11" x14ac:dyDescent="0.25">
      <c r="A7" s="12">
        <f t="shared" si="3"/>
        <v>4</v>
      </c>
      <c r="B7" s="12" t="s">
        <v>29</v>
      </c>
      <c r="C7" s="14">
        <v>1</v>
      </c>
      <c r="D7" s="12" t="s">
        <v>7</v>
      </c>
      <c r="E7" s="35">
        <v>9000</v>
      </c>
      <c r="F7" s="35"/>
      <c r="G7" s="35"/>
      <c r="H7" s="35">
        <f t="shared" si="4"/>
        <v>9000</v>
      </c>
      <c r="I7" s="35">
        <f t="shared" si="5"/>
        <v>0</v>
      </c>
      <c r="J7" s="35">
        <f t="shared" si="1"/>
        <v>0</v>
      </c>
      <c r="K7" s="35">
        <f t="shared" si="2"/>
        <v>9000</v>
      </c>
    </row>
    <row r="8" spans="1:11" x14ac:dyDescent="0.25">
      <c r="A8" s="12">
        <f t="shared" si="3"/>
        <v>5</v>
      </c>
      <c r="B8" s="12" t="s">
        <v>40</v>
      </c>
      <c r="C8" s="14">
        <v>2</v>
      </c>
      <c r="D8" s="12" t="s">
        <v>7</v>
      </c>
      <c r="E8" s="35">
        <f>30000/12</f>
        <v>2500</v>
      </c>
      <c r="F8" s="35"/>
      <c r="G8" s="35"/>
      <c r="H8" s="35">
        <f t="shared" si="4"/>
        <v>5000</v>
      </c>
      <c r="I8" s="35">
        <f t="shared" si="5"/>
        <v>0</v>
      </c>
      <c r="J8" s="35">
        <f t="shared" si="1"/>
        <v>0</v>
      </c>
      <c r="K8" s="35">
        <f t="shared" si="2"/>
        <v>5000</v>
      </c>
    </row>
    <row r="9" spans="1:11" x14ac:dyDescent="0.25">
      <c r="A9" s="12">
        <f t="shared" si="3"/>
        <v>6</v>
      </c>
      <c r="B9" s="12" t="s">
        <v>35</v>
      </c>
      <c r="C9" s="14">
        <v>2</v>
      </c>
      <c r="D9" s="12" t="s">
        <v>7</v>
      </c>
      <c r="E9" s="35"/>
      <c r="F9" s="35"/>
      <c r="G9" s="35">
        <v>750</v>
      </c>
      <c r="H9" s="35">
        <f t="shared" si="4"/>
        <v>0</v>
      </c>
      <c r="I9" s="35">
        <f t="shared" si="5"/>
        <v>0</v>
      </c>
      <c r="J9" s="35">
        <f>C9*G9</f>
        <v>1500</v>
      </c>
      <c r="K9" s="35">
        <f t="shared" si="2"/>
        <v>1500</v>
      </c>
    </row>
    <row r="10" spans="1:11" x14ac:dyDescent="0.25">
      <c r="A10" s="12">
        <f t="shared" si="3"/>
        <v>7</v>
      </c>
      <c r="B10" s="12" t="s">
        <v>36</v>
      </c>
      <c r="C10" s="14">
        <v>2</v>
      </c>
      <c r="D10" s="12" t="s">
        <v>7</v>
      </c>
      <c r="E10" s="35"/>
      <c r="F10" s="35"/>
      <c r="G10" s="35">
        <v>500</v>
      </c>
      <c r="H10" s="35">
        <f t="shared" si="4"/>
        <v>0</v>
      </c>
      <c r="I10" s="35">
        <f t="shared" si="5"/>
        <v>0</v>
      </c>
      <c r="J10" s="35">
        <f t="shared" ref="J10:J19" si="6">C10*G10</f>
        <v>1000</v>
      </c>
      <c r="K10" s="35">
        <f t="shared" si="2"/>
        <v>1000</v>
      </c>
    </row>
    <row r="11" spans="1:11" x14ac:dyDescent="0.25">
      <c r="A11" s="12">
        <f t="shared" si="3"/>
        <v>8</v>
      </c>
      <c r="B11" s="12" t="s">
        <v>37</v>
      </c>
      <c r="C11" s="14">
        <v>2</v>
      </c>
      <c r="D11" s="12" t="s">
        <v>7</v>
      </c>
      <c r="E11" s="35"/>
      <c r="F11" s="35"/>
      <c r="G11" s="35">
        <v>425</v>
      </c>
      <c r="H11" s="35">
        <f t="shared" si="4"/>
        <v>0</v>
      </c>
      <c r="I11" s="35">
        <f t="shared" si="5"/>
        <v>0</v>
      </c>
      <c r="J11" s="35">
        <f t="shared" si="6"/>
        <v>850</v>
      </c>
      <c r="K11" s="35">
        <f t="shared" si="2"/>
        <v>850</v>
      </c>
    </row>
    <row r="12" spans="1:11" x14ac:dyDescent="0.25">
      <c r="A12" s="12">
        <f t="shared" si="3"/>
        <v>9</v>
      </c>
      <c r="B12" s="12" t="s">
        <v>38</v>
      </c>
      <c r="C12" s="14">
        <v>2</v>
      </c>
      <c r="D12" s="12" t="s">
        <v>7</v>
      </c>
      <c r="E12" s="35"/>
      <c r="F12" s="35"/>
      <c r="G12" s="35">
        <v>225</v>
      </c>
      <c r="H12" s="35">
        <f t="shared" si="4"/>
        <v>0</v>
      </c>
      <c r="I12" s="35">
        <f t="shared" si="5"/>
        <v>0</v>
      </c>
      <c r="J12" s="35">
        <f t="shared" si="6"/>
        <v>450</v>
      </c>
      <c r="K12" s="35">
        <f t="shared" si="2"/>
        <v>450</v>
      </c>
    </row>
    <row r="13" spans="1:11" x14ac:dyDescent="0.25">
      <c r="A13" s="12">
        <f t="shared" si="3"/>
        <v>10</v>
      </c>
      <c r="B13" s="12" t="s">
        <v>39</v>
      </c>
      <c r="C13" s="14">
        <v>14</v>
      </c>
      <c r="D13" s="12" t="s">
        <v>41</v>
      </c>
      <c r="E13" s="35"/>
      <c r="F13" s="35">
        <f>5*20</f>
        <v>100</v>
      </c>
      <c r="G13" s="35"/>
      <c r="H13" s="35">
        <f t="shared" si="4"/>
        <v>0</v>
      </c>
      <c r="I13" s="35">
        <f t="shared" si="5"/>
        <v>1400</v>
      </c>
      <c r="J13" s="35">
        <f t="shared" si="6"/>
        <v>0</v>
      </c>
      <c r="K13" s="35">
        <f t="shared" si="2"/>
        <v>1400</v>
      </c>
    </row>
    <row r="14" spans="1:11" x14ac:dyDescent="0.25">
      <c r="A14" s="12">
        <f t="shared" si="3"/>
        <v>11</v>
      </c>
      <c r="B14" s="12" t="s">
        <v>43</v>
      </c>
      <c r="C14" s="14">
        <v>2</v>
      </c>
      <c r="D14" s="12" t="s">
        <v>7</v>
      </c>
      <c r="E14" s="35"/>
      <c r="F14" s="35"/>
      <c r="G14" s="35">
        <v>900</v>
      </c>
      <c r="H14" s="35">
        <f t="shared" si="4"/>
        <v>0</v>
      </c>
      <c r="I14" s="35">
        <f t="shared" si="5"/>
        <v>0</v>
      </c>
      <c r="J14" s="35">
        <f t="shared" si="6"/>
        <v>1800</v>
      </c>
      <c r="K14" s="35">
        <f t="shared" si="2"/>
        <v>1800</v>
      </c>
    </row>
    <row r="15" spans="1:11" x14ac:dyDescent="0.25">
      <c r="A15" s="12">
        <f t="shared" si="3"/>
        <v>12</v>
      </c>
      <c r="B15" s="12" t="s">
        <v>44</v>
      </c>
      <c r="C15" s="14">
        <v>2</v>
      </c>
      <c r="D15" s="12" t="s">
        <v>7</v>
      </c>
      <c r="E15" s="35"/>
      <c r="F15" s="35">
        <v>500</v>
      </c>
      <c r="G15" s="35"/>
      <c r="H15" s="35">
        <f t="shared" si="4"/>
        <v>0</v>
      </c>
      <c r="I15" s="35">
        <f t="shared" si="5"/>
        <v>1000</v>
      </c>
      <c r="J15" s="35">
        <f t="shared" si="6"/>
        <v>0</v>
      </c>
      <c r="K15" s="35">
        <f t="shared" si="2"/>
        <v>1000</v>
      </c>
    </row>
    <row r="16" spans="1:11" x14ac:dyDescent="0.25">
      <c r="A16" s="12">
        <f t="shared" si="3"/>
        <v>13</v>
      </c>
      <c r="B16" s="12" t="s">
        <v>45</v>
      </c>
      <c r="C16" s="14">
        <v>2</v>
      </c>
      <c r="D16" s="12" t="s">
        <v>7</v>
      </c>
      <c r="E16" s="35"/>
      <c r="F16" s="35"/>
      <c r="G16" s="35">
        <v>75</v>
      </c>
      <c r="H16" s="35">
        <f t="shared" si="4"/>
        <v>0</v>
      </c>
      <c r="I16" s="35">
        <f t="shared" si="5"/>
        <v>0</v>
      </c>
      <c r="J16" s="35">
        <f t="shared" si="6"/>
        <v>150</v>
      </c>
      <c r="K16" s="35">
        <f t="shared" si="2"/>
        <v>150</v>
      </c>
    </row>
    <row r="17" spans="1:16" x14ac:dyDescent="0.25">
      <c r="A17" s="12">
        <f t="shared" si="3"/>
        <v>14</v>
      </c>
      <c r="B17" s="12" t="s">
        <v>46</v>
      </c>
      <c r="C17" s="14">
        <v>4</v>
      </c>
      <c r="D17" s="12" t="s">
        <v>7</v>
      </c>
      <c r="E17" s="35"/>
      <c r="F17" s="35"/>
      <c r="G17" s="35">
        <v>125</v>
      </c>
      <c r="H17" s="35">
        <f t="shared" si="4"/>
        <v>0</v>
      </c>
      <c r="I17" s="35">
        <f t="shared" si="5"/>
        <v>0</v>
      </c>
      <c r="J17" s="35">
        <f t="shared" si="6"/>
        <v>500</v>
      </c>
      <c r="K17" s="35">
        <f t="shared" si="2"/>
        <v>500</v>
      </c>
    </row>
    <row r="18" spans="1:16" x14ac:dyDescent="0.25">
      <c r="A18" s="12">
        <f t="shared" si="3"/>
        <v>15</v>
      </c>
      <c r="B18" s="15" t="s">
        <v>47</v>
      </c>
      <c r="C18" s="14">
        <v>2</v>
      </c>
      <c r="D18" s="12" t="s">
        <v>7</v>
      </c>
      <c r="E18" s="35"/>
      <c r="F18" s="35">
        <v>155</v>
      </c>
      <c r="G18" s="35"/>
      <c r="H18" s="35">
        <f t="shared" si="4"/>
        <v>0</v>
      </c>
      <c r="I18" s="35">
        <f t="shared" si="5"/>
        <v>310</v>
      </c>
      <c r="J18" s="35">
        <f t="shared" si="6"/>
        <v>0</v>
      </c>
      <c r="K18" s="35">
        <f t="shared" si="2"/>
        <v>310</v>
      </c>
    </row>
    <row r="19" spans="1:16" x14ac:dyDescent="0.25">
      <c r="A19" s="12">
        <f t="shared" si="3"/>
        <v>16</v>
      </c>
      <c r="B19" s="12" t="s">
        <v>11</v>
      </c>
      <c r="C19" s="14">
        <v>2</v>
      </c>
      <c r="D19" s="12" t="s">
        <v>7</v>
      </c>
      <c r="E19" s="35"/>
      <c r="F19" s="35">
        <v>225</v>
      </c>
      <c r="G19" s="35"/>
      <c r="H19" s="41">
        <f t="shared" ref="H19" si="7">C19*E19</f>
        <v>0</v>
      </c>
      <c r="I19" s="35">
        <f t="shared" si="5"/>
        <v>450</v>
      </c>
      <c r="J19" s="35">
        <f t="shared" si="6"/>
        <v>0</v>
      </c>
      <c r="K19" s="41">
        <f t="shared" si="2"/>
        <v>450</v>
      </c>
    </row>
    <row r="20" spans="1:16" x14ac:dyDescent="0.25">
      <c r="A20" s="12">
        <f t="shared" ref="A20:A26" si="8">A19+1</f>
        <v>17</v>
      </c>
      <c r="B20" s="12" t="s">
        <v>48</v>
      </c>
      <c r="C20" s="14">
        <v>2</v>
      </c>
      <c r="D20" s="12" t="s">
        <v>7</v>
      </c>
      <c r="E20" s="35"/>
      <c r="F20" s="35"/>
      <c r="G20" s="35">
        <v>150</v>
      </c>
      <c r="H20" s="41">
        <f t="shared" ref="H20:H26" si="9">C20*E20</f>
        <v>0</v>
      </c>
      <c r="I20" s="35">
        <f t="shared" ref="I20:I26" si="10">C20*F20</f>
        <v>0</v>
      </c>
      <c r="J20" s="35">
        <f t="shared" ref="J20:J26" si="11">C20*G20</f>
        <v>300</v>
      </c>
      <c r="K20" s="41">
        <f t="shared" ref="K20:K26" si="12">H20+I20+J20</f>
        <v>300</v>
      </c>
    </row>
    <row r="21" spans="1:16" x14ac:dyDescent="0.25">
      <c r="A21" s="12">
        <f t="shared" si="8"/>
        <v>18</v>
      </c>
      <c r="B21" s="12" t="s">
        <v>9</v>
      </c>
      <c r="C21" s="14">
        <v>2</v>
      </c>
      <c r="D21" s="12" t="s">
        <v>7</v>
      </c>
      <c r="E21" s="35"/>
      <c r="F21" s="35"/>
      <c r="G21" s="35">
        <v>55</v>
      </c>
      <c r="H21" s="41">
        <f t="shared" si="9"/>
        <v>0</v>
      </c>
      <c r="I21" s="35">
        <f t="shared" si="10"/>
        <v>0</v>
      </c>
      <c r="J21" s="35">
        <f t="shared" si="11"/>
        <v>110</v>
      </c>
      <c r="K21" s="41">
        <f t="shared" si="12"/>
        <v>110</v>
      </c>
    </row>
    <row r="22" spans="1:16" x14ac:dyDescent="0.25">
      <c r="A22" s="12">
        <f t="shared" si="8"/>
        <v>19</v>
      </c>
      <c r="B22" s="12" t="s">
        <v>53</v>
      </c>
      <c r="C22" s="14">
        <v>2</v>
      </c>
      <c r="D22" s="12" t="s">
        <v>54</v>
      </c>
      <c r="E22" s="35"/>
      <c r="F22" s="35"/>
      <c r="G22" s="35">
        <v>500</v>
      </c>
      <c r="H22" s="41">
        <f t="shared" si="9"/>
        <v>0</v>
      </c>
      <c r="I22" s="35">
        <f t="shared" si="10"/>
        <v>0</v>
      </c>
      <c r="J22" s="35">
        <f t="shared" si="11"/>
        <v>1000</v>
      </c>
      <c r="K22" s="41">
        <f t="shared" si="12"/>
        <v>1000</v>
      </c>
    </row>
    <row r="23" spans="1:16" x14ac:dyDescent="0.25">
      <c r="A23" s="12">
        <f t="shared" si="8"/>
        <v>20</v>
      </c>
      <c r="B23" s="12" t="s">
        <v>76</v>
      </c>
      <c r="C23" s="14">
        <v>2</v>
      </c>
      <c r="D23" s="12" t="s">
        <v>54</v>
      </c>
      <c r="E23" s="35"/>
      <c r="F23" s="35"/>
      <c r="G23" s="35">
        <v>500</v>
      </c>
      <c r="H23" s="41">
        <f t="shared" si="9"/>
        <v>0</v>
      </c>
      <c r="I23" s="35">
        <f t="shared" si="10"/>
        <v>0</v>
      </c>
      <c r="J23" s="35">
        <f t="shared" si="11"/>
        <v>1000</v>
      </c>
      <c r="K23" s="41">
        <f t="shared" si="12"/>
        <v>1000</v>
      </c>
    </row>
    <row r="24" spans="1:16" x14ac:dyDescent="0.25">
      <c r="A24" s="12">
        <f t="shared" si="8"/>
        <v>21</v>
      </c>
      <c r="B24" s="12"/>
      <c r="C24" s="14"/>
      <c r="D24" s="12"/>
      <c r="E24" s="35"/>
      <c r="F24" s="35"/>
      <c r="G24" s="35"/>
      <c r="H24" s="41">
        <f t="shared" si="9"/>
        <v>0</v>
      </c>
      <c r="I24" s="35">
        <f t="shared" si="10"/>
        <v>0</v>
      </c>
      <c r="J24" s="35">
        <f t="shared" si="11"/>
        <v>0</v>
      </c>
      <c r="K24" s="41">
        <f t="shared" si="12"/>
        <v>0</v>
      </c>
    </row>
    <row r="25" spans="1:16" x14ac:dyDescent="0.25">
      <c r="A25" s="12">
        <f t="shared" si="8"/>
        <v>22</v>
      </c>
      <c r="B25" s="12"/>
      <c r="C25" s="14"/>
      <c r="D25" s="12"/>
      <c r="E25" s="35"/>
      <c r="F25" s="35"/>
      <c r="G25" s="35"/>
      <c r="H25" s="41">
        <f t="shared" si="9"/>
        <v>0</v>
      </c>
      <c r="I25" s="35">
        <f t="shared" si="10"/>
        <v>0</v>
      </c>
      <c r="J25" s="35">
        <f t="shared" si="11"/>
        <v>0</v>
      </c>
      <c r="K25" s="41">
        <f t="shared" si="12"/>
        <v>0</v>
      </c>
      <c r="O25">
        <v>2</v>
      </c>
      <c r="P25">
        <f>15*12/2</f>
        <v>90</v>
      </c>
    </row>
    <row r="26" spans="1:16" x14ac:dyDescent="0.25">
      <c r="A26" s="12">
        <f t="shared" si="8"/>
        <v>23</v>
      </c>
      <c r="B26" s="12"/>
      <c r="C26" s="14"/>
      <c r="D26" s="12"/>
      <c r="E26" s="35"/>
      <c r="F26" s="35"/>
      <c r="G26" s="35"/>
      <c r="H26" s="41">
        <f t="shared" si="9"/>
        <v>0</v>
      </c>
      <c r="I26" s="35">
        <f t="shared" si="10"/>
        <v>0</v>
      </c>
      <c r="J26" s="35">
        <f t="shared" si="11"/>
        <v>0</v>
      </c>
      <c r="K26" s="41">
        <f t="shared" si="12"/>
        <v>0</v>
      </c>
    </row>
    <row r="27" spans="1:16" x14ac:dyDescent="0.25">
      <c r="E27" s="12"/>
      <c r="F27" s="12"/>
      <c r="G27" s="12" t="s">
        <v>52</v>
      </c>
      <c r="H27" s="42">
        <f>SUM(H4:H26)</f>
        <v>36166.666666666672</v>
      </c>
      <c r="I27" s="42">
        <f t="shared" ref="I27:J27" si="13">SUM(I4:I26)</f>
        <v>3160</v>
      </c>
      <c r="J27" s="42">
        <f t="shared" si="13"/>
        <v>9460</v>
      </c>
      <c r="K27" s="42">
        <f>SUM(K4:K26)</f>
        <v>48786.666666666672</v>
      </c>
    </row>
    <row r="28" spans="1:16" x14ac:dyDescent="0.25">
      <c r="E28" s="76" t="s">
        <v>89</v>
      </c>
      <c r="F28" s="76"/>
      <c r="G28" s="18">
        <v>0.3</v>
      </c>
      <c r="H28" s="42">
        <f>H27*G28</f>
        <v>10850.000000000002</v>
      </c>
      <c r="I28" s="35"/>
      <c r="J28" s="35"/>
      <c r="K28" s="43">
        <f>H28</f>
        <v>10850.000000000002</v>
      </c>
    </row>
    <row r="29" spans="1:16" x14ac:dyDescent="0.25">
      <c r="E29" s="12"/>
      <c r="F29" s="19" t="s">
        <v>50</v>
      </c>
      <c r="G29" s="18">
        <v>0</v>
      </c>
      <c r="H29" s="35"/>
      <c r="I29" s="35">
        <f>I27*G29</f>
        <v>0</v>
      </c>
      <c r="J29" s="35"/>
      <c r="K29" s="43">
        <f>I29</f>
        <v>0</v>
      </c>
    </row>
    <row r="30" spans="1:16" x14ac:dyDescent="0.25">
      <c r="I30" t="s">
        <v>51</v>
      </c>
      <c r="K30" s="61">
        <f>SUM(K27:K29)</f>
        <v>59636.666666666672</v>
      </c>
    </row>
  </sheetData>
  <mergeCells count="1">
    <mergeCell ref="E28:F2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33"/>
  <sheetViews>
    <sheetView tabSelected="1" topLeftCell="A2" zoomScale="160" zoomScaleNormal="160" workbookViewId="0">
      <selection activeCell="D10" sqref="D10"/>
    </sheetView>
  </sheetViews>
  <sheetFormatPr defaultRowHeight="15" x14ac:dyDescent="0.25"/>
  <cols>
    <col min="1" max="1" width="9.140625" style="8"/>
    <col min="2" max="2" width="3" bestFit="1" customWidth="1"/>
    <col min="3" max="3" width="25.5703125" bestFit="1" customWidth="1"/>
    <col min="4" max="4" width="22.140625" bestFit="1" customWidth="1"/>
    <col min="5" max="5" width="6" bestFit="1" customWidth="1"/>
    <col min="6" max="6" width="8" bestFit="1" customWidth="1"/>
    <col min="7" max="7" width="8.42578125" bestFit="1" customWidth="1"/>
    <col min="8" max="8" width="11" bestFit="1" customWidth="1"/>
    <col min="9" max="11" width="11.5703125" bestFit="1" customWidth="1"/>
    <col min="12" max="12" width="10.5703125" bestFit="1" customWidth="1"/>
    <col min="13" max="13" width="12.5703125" bestFit="1" customWidth="1"/>
  </cols>
  <sheetData>
    <row r="1" spans="1:13" x14ac:dyDescent="0.25">
      <c r="C1" s="77" t="s">
        <v>55</v>
      </c>
      <c r="D1" s="77"/>
      <c r="E1" s="77"/>
    </row>
    <row r="2" spans="1:13" x14ac:dyDescent="0.25">
      <c r="C2" s="77" t="s">
        <v>56</v>
      </c>
      <c r="D2" s="77"/>
      <c r="E2" s="77"/>
    </row>
    <row r="3" spans="1:13" x14ac:dyDescent="0.25">
      <c r="C3" s="20"/>
      <c r="D3" s="20" t="s">
        <v>57</v>
      </c>
      <c r="E3" s="20"/>
    </row>
    <row r="4" spans="1:13" ht="15.75" thickBot="1" x14ac:dyDescent="0.3">
      <c r="L4" s="2">
        <v>0.3</v>
      </c>
    </row>
    <row r="5" spans="1:13" ht="30.75" customHeight="1" thickTop="1" thickBot="1" x14ac:dyDescent="0.3">
      <c r="A5" s="16" t="s">
        <v>99</v>
      </c>
      <c r="B5" s="16"/>
      <c r="C5" s="16" t="s">
        <v>58</v>
      </c>
      <c r="D5" s="16" t="s">
        <v>25</v>
      </c>
      <c r="E5" s="16" t="s">
        <v>66</v>
      </c>
      <c r="F5" s="16" t="s">
        <v>61</v>
      </c>
      <c r="G5" s="16" t="s">
        <v>63</v>
      </c>
      <c r="H5" s="16" t="s">
        <v>62</v>
      </c>
      <c r="I5" s="16" t="s">
        <v>64</v>
      </c>
      <c r="J5" s="16" t="s">
        <v>31</v>
      </c>
      <c r="K5" s="16" t="s">
        <v>65</v>
      </c>
      <c r="L5" s="23" t="s">
        <v>89</v>
      </c>
      <c r="M5" s="23" t="s">
        <v>82</v>
      </c>
    </row>
    <row r="6" spans="1:13" ht="15.75" thickTop="1" x14ac:dyDescent="0.25">
      <c r="A6" s="78"/>
      <c r="B6" s="4"/>
      <c r="C6" s="21" t="s">
        <v>59</v>
      </c>
      <c r="D6" s="4"/>
      <c r="E6" s="4"/>
      <c r="F6" s="37"/>
      <c r="G6" s="38"/>
      <c r="H6" s="39"/>
      <c r="I6" s="37"/>
      <c r="J6" s="37"/>
      <c r="K6" s="37"/>
      <c r="L6" s="34"/>
      <c r="M6" s="34"/>
    </row>
    <row r="7" spans="1:13" x14ac:dyDescent="0.25">
      <c r="A7" s="79">
        <v>10</v>
      </c>
      <c r="B7" s="62">
        <v>1</v>
      </c>
      <c r="C7" s="63" t="s">
        <v>80</v>
      </c>
      <c r="D7" s="22">
        <v>1500</v>
      </c>
      <c r="E7" s="22" t="s">
        <v>60</v>
      </c>
      <c r="F7" s="35"/>
      <c r="G7" s="35"/>
      <c r="H7" s="35"/>
      <c r="I7" s="35"/>
      <c r="J7" s="35"/>
      <c r="K7" s="35"/>
      <c r="L7" s="35"/>
      <c r="M7" s="35"/>
    </row>
    <row r="8" spans="1:13" x14ac:dyDescent="0.25">
      <c r="A8" s="79"/>
      <c r="B8" s="64">
        <f>B7+1</f>
        <v>2</v>
      </c>
      <c r="C8" s="64" t="s">
        <v>68</v>
      </c>
      <c r="D8" s="12">
        <v>10</v>
      </c>
      <c r="E8" s="12" t="s">
        <v>67</v>
      </c>
      <c r="F8" s="35"/>
      <c r="G8" s="35"/>
      <c r="H8" s="35">
        <v>750</v>
      </c>
      <c r="I8" s="35">
        <f t="shared" ref="I8:I9" si="0">D8*F8</f>
        <v>0</v>
      </c>
      <c r="J8" s="35">
        <f t="shared" ref="J8:J20" si="1">G8*D8</f>
        <v>0</v>
      </c>
      <c r="K8" s="51">
        <f>H8*D8</f>
        <v>7500</v>
      </c>
      <c r="L8" s="35"/>
      <c r="M8" s="35"/>
    </row>
    <row r="9" spans="1:13" x14ac:dyDescent="0.25">
      <c r="A9" s="79"/>
      <c r="B9" s="64">
        <f t="shared" ref="B9:B17" si="2">B8+1</f>
        <v>3</v>
      </c>
      <c r="C9" s="64" t="s">
        <v>75</v>
      </c>
      <c r="D9" s="12">
        <v>10</v>
      </c>
      <c r="E9" s="12" t="s">
        <v>67</v>
      </c>
      <c r="F9" s="35"/>
      <c r="G9" s="35"/>
      <c r="H9" s="35">
        <v>850</v>
      </c>
      <c r="I9" s="35">
        <f t="shared" si="0"/>
        <v>0</v>
      </c>
      <c r="J9" s="35">
        <f t="shared" si="1"/>
        <v>0</v>
      </c>
      <c r="K9" s="51">
        <f t="shared" ref="K9:K11" si="3">H9*D9</f>
        <v>8500</v>
      </c>
      <c r="L9" s="35"/>
      <c r="M9" s="35"/>
    </row>
    <row r="10" spans="1:13" x14ac:dyDescent="0.25">
      <c r="A10" s="79"/>
      <c r="B10" s="64">
        <f t="shared" si="2"/>
        <v>4</v>
      </c>
      <c r="C10" s="64" t="s">
        <v>69</v>
      </c>
      <c r="D10" s="12">
        <v>160</v>
      </c>
      <c r="E10" s="12" t="s">
        <v>70</v>
      </c>
      <c r="F10" s="35">
        <v>21</v>
      </c>
      <c r="G10" s="35"/>
      <c r="H10" s="35"/>
      <c r="I10" s="51">
        <f>D10*F10</f>
        <v>3360</v>
      </c>
      <c r="J10" s="35">
        <f t="shared" si="1"/>
        <v>0</v>
      </c>
      <c r="K10" s="51">
        <f t="shared" si="3"/>
        <v>0</v>
      </c>
      <c r="L10" s="35"/>
      <c r="M10" s="35"/>
    </row>
    <row r="11" spans="1:13" x14ac:dyDescent="0.25">
      <c r="A11" s="79"/>
      <c r="B11" s="64">
        <f t="shared" si="2"/>
        <v>5</v>
      </c>
      <c r="C11" s="64" t="s">
        <v>71</v>
      </c>
      <c r="D11" s="12">
        <v>320</v>
      </c>
      <c r="E11" s="12" t="s">
        <v>70</v>
      </c>
      <c r="F11" s="35">
        <v>14</v>
      </c>
      <c r="G11" s="35"/>
      <c r="H11" s="35"/>
      <c r="I11" s="51">
        <f t="shared" ref="I11:I20" si="4">D11*F11</f>
        <v>4480</v>
      </c>
      <c r="J11" s="35">
        <f t="shared" si="1"/>
        <v>0</v>
      </c>
      <c r="K11" s="51">
        <f t="shared" si="3"/>
        <v>0</v>
      </c>
      <c r="L11" s="35"/>
      <c r="M11" s="35"/>
    </row>
    <row r="12" spans="1:13" x14ac:dyDescent="0.25">
      <c r="A12" s="79"/>
      <c r="B12" s="12">
        <f t="shared" si="2"/>
        <v>6</v>
      </c>
      <c r="C12" s="22" t="s">
        <v>52</v>
      </c>
      <c r="D12" s="12"/>
      <c r="E12" s="12"/>
      <c r="F12" s="35"/>
      <c r="G12" s="35"/>
      <c r="H12" s="35"/>
      <c r="I12" s="51">
        <f>SUM(I8:I11)</f>
        <v>7840</v>
      </c>
      <c r="J12" s="35">
        <f>SUM(J8:J11)</f>
        <v>0</v>
      </c>
      <c r="K12" s="51">
        <f>SUM(K8:K11)</f>
        <v>16000</v>
      </c>
      <c r="L12" s="35">
        <f>I12*0.3</f>
        <v>2352</v>
      </c>
      <c r="M12" s="44">
        <f>SUM(I12:L12)</f>
        <v>26192</v>
      </c>
    </row>
    <row r="13" spans="1:13" x14ac:dyDescent="0.25">
      <c r="A13" s="79">
        <v>20</v>
      </c>
      <c r="B13" s="62">
        <f t="shared" si="2"/>
        <v>7</v>
      </c>
      <c r="C13" s="63" t="s">
        <v>72</v>
      </c>
      <c r="D13" s="22">
        <f>D7*1.32</f>
        <v>1980</v>
      </c>
      <c r="E13" s="22" t="s">
        <v>60</v>
      </c>
      <c r="F13" s="35"/>
      <c r="G13" s="35">
        <v>10</v>
      </c>
      <c r="H13" s="35"/>
      <c r="I13" s="35"/>
      <c r="J13" s="35">
        <f>D13*G13</f>
        <v>19800</v>
      </c>
      <c r="K13" s="35"/>
      <c r="L13" s="35"/>
      <c r="M13" s="35"/>
    </row>
    <row r="14" spans="1:13" x14ac:dyDescent="0.25">
      <c r="A14" s="79"/>
      <c r="B14" s="64">
        <f t="shared" si="2"/>
        <v>8</v>
      </c>
      <c r="C14" s="64" t="s">
        <v>68</v>
      </c>
      <c r="D14" s="12">
        <v>12</v>
      </c>
      <c r="E14" s="12" t="s">
        <v>67</v>
      </c>
      <c r="F14" s="35"/>
      <c r="G14" s="35"/>
      <c r="H14" s="35">
        <v>1200</v>
      </c>
      <c r="I14" s="35">
        <f t="shared" si="4"/>
        <v>0</v>
      </c>
      <c r="J14" s="35">
        <f t="shared" si="1"/>
        <v>0</v>
      </c>
      <c r="K14" s="35">
        <f t="shared" ref="K14:K20" si="5">H14*D14</f>
        <v>14400</v>
      </c>
      <c r="L14" s="35"/>
      <c r="M14" s="35"/>
    </row>
    <row r="15" spans="1:13" x14ac:dyDescent="0.25">
      <c r="A15" s="79"/>
      <c r="B15" s="64">
        <f t="shared" si="2"/>
        <v>9</v>
      </c>
      <c r="C15" s="64" t="s">
        <v>73</v>
      </c>
      <c r="D15" s="12">
        <v>12</v>
      </c>
      <c r="E15" s="12" t="s">
        <v>67</v>
      </c>
      <c r="F15" s="35"/>
      <c r="G15" s="35"/>
      <c r="H15" s="35">
        <v>1200</v>
      </c>
      <c r="I15" s="35">
        <f t="shared" si="4"/>
        <v>0</v>
      </c>
      <c r="J15" s="35">
        <f t="shared" si="1"/>
        <v>0</v>
      </c>
      <c r="K15" s="35">
        <f t="shared" si="5"/>
        <v>14400</v>
      </c>
      <c r="L15" s="35"/>
      <c r="M15" s="35"/>
    </row>
    <row r="16" spans="1:13" x14ac:dyDescent="0.25">
      <c r="A16" s="79"/>
      <c r="B16" s="64">
        <f t="shared" si="2"/>
        <v>10</v>
      </c>
      <c r="C16" s="64" t="s">
        <v>69</v>
      </c>
      <c r="D16" s="12">
        <v>160</v>
      </c>
      <c r="E16" s="12" t="s">
        <v>70</v>
      </c>
      <c r="F16" s="35">
        <v>30</v>
      </c>
      <c r="G16" s="35"/>
      <c r="H16" s="35"/>
      <c r="I16" s="35">
        <f>D16*F16</f>
        <v>4800</v>
      </c>
      <c r="J16" s="35">
        <f t="shared" si="1"/>
        <v>0</v>
      </c>
      <c r="K16" s="35">
        <f t="shared" si="5"/>
        <v>0</v>
      </c>
      <c r="L16" s="35"/>
      <c r="M16" s="35"/>
    </row>
    <row r="17" spans="1:13" x14ac:dyDescent="0.25">
      <c r="A17" s="79"/>
      <c r="B17" s="64">
        <f t="shared" si="2"/>
        <v>11</v>
      </c>
      <c r="C17" s="64" t="s">
        <v>71</v>
      </c>
      <c r="D17" s="12">
        <v>320</v>
      </c>
      <c r="E17" s="12" t="s">
        <v>70</v>
      </c>
      <c r="F17" s="35">
        <v>20</v>
      </c>
      <c r="G17" s="35"/>
      <c r="H17" s="35"/>
      <c r="I17" s="35">
        <f t="shared" ref="I17" si="6">D17*F17</f>
        <v>6400</v>
      </c>
      <c r="J17" s="35">
        <f t="shared" si="1"/>
        <v>0</v>
      </c>
      <c r="K17" s="35">
        <f t="shared" si="5"/>
        <v>0</v>
      </c>
      <c r="L17" s="35"/>
      <c r="M17" s="35"/>
    </row>
    <row r="18" spans="1:13" x14ac:dyDescent="0.25">
      <c r="A18" s="79"/>
      <c r="B18" s="12">
        <f>B17+1</f>
        <v>12</v>
      </c>
      <c r="C18" s="22" t="s">
        <v>52</v>
      </c>
      <c r="D18" s="12"/>
      <c r="E18" s="12"/>
      <c r="F18" s="35"/>
      <c r="G18" s="35"/>
      <c r="H18" s="35" t="s">
        <v>24</v>
      </c>
      <c r="I18" s="35">
        <f>SUM(I13:I17)</f>
        <v>11200</v>
      </c>
      <c r="J18" s="35">
        <f>SUM(J13:J17)</f>
        <v>19800</v>
      </c>
      <c r="K18" s="35">
        <f t="shared" ref="K18" si="7">SUM(K14:K17)</f>
        <v>28800</v>
      </c>
      <c r="L18" s="35">
        <f>$L$4*I18</f>
        <v>3360</v>
      </c>
      <c r="M18" s="44">
        <f>SUM(I18:L18)</f>
        <v>63160</v>
      </c>
    </row>
    <row r="19" spans="1:13" x14ac:dyDescent="0.25">
      <c r="A19" s="79">
        <v>30</v>
      </c>
      <c r="B19" s="62">
        <f t="shared" ref="B19:B32" si="8">B18+1</f>
        <v>13</v>
      </c>
      <c r="C19" s="63" t="s">
        <v>91</v>
      </c>
      <c r="D19" s="12"/>
      <c r="E19" s="12"/>
      <c r="F19" s="35"/>
      <c r="G19" s="35"/>
      <c r="H19" s="35"/>
      <c r="I19" s="35"/>
      <c r="J19" s="35"/>
      <c r="K19" s="35"/>
      <c r="L19" s="35"/>
      <c r="M19" s="35"/>
    </row>
    <row r="20" spans="1:13" x14ac:dyDescent="0.25">
      <c r="A20" s="79"/>
      <c r="B20" s="12">
        <f t="shared" si="8"/>
        <v>14</v>
      </c>
      <c r="C20" s="12" t="s">
        <v>92</v>
      </c>
      <c r="D20" s="12">
        <v>1800</v>
      </c>
      <c r="E20" s="12" t="s">
        <v>74</v>
      </c>
      <c r="F20" s="35"/>
      <c r="G20" s="35"/>
      <c r="H20" s="35">
        <v>5</v>
      </c>
      <c r="I20" s="35">
        <f t="shared" si="4"/>
        <v>0</v>
      </c>
      <c r="J20" s="35">
        <f t="shared" si="1"/>
        <v>0</v>
      </c>
      <c r="K20" s="35">
        <f t="shared" si="5"/>
        <v>9000</v>
      </c>
      <c r="L20" s="35"/>
      <c r="M20" s="35"/>
    </row>
    <row r="21" spans="1:13" x14ac:dyDescent="0.25">
      <c r="A21" s="79"/>
      <c r="B21" s="12">
        <f t="shared" si="8"/>
        <v>15</v>
      </c>
      <c r="C21" s="22" t="s">
        <v>77</v>
      </c>
      <c r="D21" s="12"/>
      <c r="E21" s="12"/>
      <c r="F21" s="35"/>
      <c r="G21" s="35"/>
      <c r="H21" s="35"/>
      <c r="I21" s="35">
        <f>I20</f>
        <v>0</v>
      </c>
      <c r="J21" s="35">
        <f t="shared" ref="J21" si="9">J20</f>
        <v>0</v>
      </c>
      <c r="K21" s="35">
        <f>K20</f>
        <v>9000</v>
      </c>
      <c r="L21" s="35">
        <f>$L$4*I21</f>
        <v>0</v>
      </c>
      <c r="M21" s="35">
        <f>SUM(I21:L21)</f>
        <v>9000</v>
      </c>
    </row>
    <row r="22" spans="1:13" x14ac:dyDescent="0.25">
      <c r="A22" s="79">
        <v>40</v>
      </c>
      <c r="B22" s="62">
        <f t="shared" si="8"/>
        <v>16</v>
      </c>
      <c r="C22" s="63" t="s">
        <v>93</v>
      </c>
      <c r="D22" s="12"/>
      <c r="E22" s="12"/>
      <c r="F22" s="35"/>
      <c r="G22" s="35"/>
      <c r="H22" s="35"/>
      <c r="I22" s="35"/>
      <c r="J22" s="35"/>
      <c r="K22" s="35"/>
      <c r="L22" s="35"/>
      <c r="M22" s="35"/>
    </row>
    <row r="23" spans="1:13" x14ac:dyDescent="0.25">
      <c r="A23" s="79"/>
      <c r="B23" s="12">
        <f t="shared" si="8"/>
        <v>17</v>
      </c>
      <c r="C23" s="12" t="s">
        <v>94</v>
      </c>
      <c r="D23" s="12">
        <v>900</v>
      </c>
      <c r="E23" s="12" t="s">
        <v>74</v>
      </c>
      <c r="F23" s="35"/>
      <c r="G23" s="35"/>
      <c r="H23" s="35">
        <v>100</v>
      </c>
      <c r="I23" s="35"/>
      <c r="J23" s="35"/>
      <c r="K23" s="35">
        <f>D23*H23</f>
        <v>90000</v>
      </c>
      <c r="L23" s="35"/>
      <c r="M23" s="35"/>
    </row>
    <row r="24" spans="1:13" x14ac:dyDescent="0.25">
      <c r="A24" s="79"/>
      <c r="B24" s="12">
        <f t="shared" si="8"/>
        <v>18</v>
      </c>
      <c r="C24" s="12" t="s">
        <v>77</v>
      </c>
      <c r="D24" s="12"/>
      <c r="E24" s="12"/>
      <c r="F24" s="35"/>
      <c r="G24" s="35"/>
      <c r="H24" s="35"/>
      <c r="I24" s="35">
        <f>I23</f>
        <v>0</v>
      </c>
      <c r="J24" s="35">
        <f>J23</f>
        <v>0</v>
      </c>
      <c r="K24" s="35">
        <f>K23</f>
        <v>90000</v>
      </c>
      <c r="L24" s="35"/>
      <c r="M24" s="35">
        <f>SUM(I24:L24)</f>
        <v>90000</v>
      </c>
    </row>
    <row r="25" spans="1:13" x14ac:dyDescent="0.25">
      <c r="A25" s="79">
        <v>50</v>
      </c>
      <c r="B25" s="62">
        <f t="shared" si="8"/>
        <v>19</v>
      </c>
      <c r="C25" s="63" t="s">
        <v>97</v>
      </c>
      <c r="D25" s="12"/>
      <c r="E25" s="12"/>
      <c r="F25" s="35"/>
      <c r="G25" s="35"/>
      <c r="H25" s="35"/>
      <c r="I25" s="35"/>
      <c r="J25" s="35"/>
      <c r="K25" s="35"/>
      <c r="L25" s="35"/>
      <c r="M25" s="35"/>
    </row>
    <row r="26" spans="1:13" x14ac:dyDescent="0.25">
      <c r="A26" s="79"/>
      <c r="B26" s="12">
        <f t="shared" si="8"/>
        <v>20</v>
      </c>
      <c r="C26" s="12" t="s">
        <v>97</v>
      </c>
      <c r="D26" s="12">
        <v>500</v>
      </c>
      <c r="E26" s="12" t="s">
        <v>87</v>
      </c>
      <c r="F26" s="35"/>
      <c r="G26" s="35"/>
      <c r="H26" s="35">
        <v>45</v>
      </c>
      <c r="I26" s="35"/>
      <c r="J26" s="35"/>
      <c r="K26" s="35">
        <f>D26*H26</f>
        <v>22500</v>
      </c>
      <c r="L26" s="35"/>
      <c r="M26" s="35"/>
    </row>
    <row r="27" spans="1:13" x14ac:dyDescent="0.25">
      <c r="A27" s="79"/>
      <c r="B27" s="12">
        <f t="shared" si="8"/>
        <v>21</v>
      </c>
      <c r="C27" s="22" t="s">
        <v>77</v>
      </c>
      <c r="D27" s="12"/>
      <c r="E27" s="12"/>
      <c r="F27" s="35"/>
      <c r="G27" s="35"/>
      <c r="H27" s="35"/>
      <c r="I27" s="35"/>
      <c r="J27" s="35"/>
      <c r="K27" s="35">
        <f>K26</f>
        <v>22500</v>
      </c>
      <c r="L27" s="35"/>
      <c r="M27" s="35">
        <f>SUM(F27:L27)</f>
        <v>22500</v>
      </c>
    </row>
    <row r="28" spans="1:13" x14ac:dyDescent="0.25">
      <c r="A28" s="79">
        <v>60</v>
      </c>
      <c r="B28" s="62">
        <f t="shared" si="8"/>
        <v>22</v>
      </c>
      <c r="C28" s="63" t="s">
        <v>88</v>
      </c>
      <c r="D28" s="12"/>
      <c r="E28" s="12"/>
      <c r="F28" s="35"/>
      <c r="G28" s="35"/>
      <c r="H28" s="35"/>
      <c r="I28" s="35"/>
      <c r="J28" s="35"/>
      <c r="K28" s="35"/>
      <c r="L28" s="35"/>
      <c r="M28" s="35"/>
    </row>
    <row r="29" spans="1:13" x14ac:dyDescent="0.25">
      <c r="A29" s="24"/>
      <c r="B29" s="12">
        <f t="shared" si="8"/>
        <v>23</v>
      </c>
      <c r="C29" s="12" t="s">
        <v>88</v>
      </c>
      <c r="D29" s="12">
        <v>2000</v>
      </c>
      <c r="E29" s="12" t="s">
        <v>87</v>
      </c>
      <c r="F29" s="35"/>
      <c r="G29" s="35"/>
      <c r="H29" s="35">
        <v>2.5</v>
      </c>
      <c r="I29" s="35"/>
      <c r="J29" s="35"/>
      <c r="K29" s="35">
        <f>D29*H29</f>
        <v>5000</v>
      </c>
      <c r="L29" s="35"/>
      <c r="M29" s="35"/>
    </row>
    <row r="30" spans="1:13" x14ac:dyDescent="0.25">
      <c r="A30" s="24"/>
      <c r="B30" s="12">
        <f t="shared" si="8"/>
        <v>24</v>
      </c>
      <c r="C30" s="22" t="s">
        <v>77</v>
      </c>
      <c r="D30" s="12"/>
      <c r="E30" s="12"/>
      <c r="F30" s="35"/>
      <c r="G30" s="35"/>
      <c r="H30" s="35"/>
      <c r="I30" s="35"/>
      <c r="J30" s="35"/>
      <c r="K30" s="35">
        <f>K29</f>
        <v>5000</v>
      </c>
      <c r="L30" s="35"/>
      <c r="M30" s="35">
        <f>SUM(F30:L30)</f>
        <v>5000</v>
      </c>
    </row>
    <row r="31" spans="1:13" x14ac:dyDescent="0.25">
      <c r="A31" s="24"/>
      <c r="B31" s="12">
        <f t="shared" si="8"/>
        <v>25</v>
      </c>
      <c r="C31" s="12"/>
      <c r="D31" s="12"/>
      <c r="E31" s="12"/>
      <c r="F31" s="35"/>
      <c r="G31" s="35"/>
      <c r="H31" s="35"/>
      <c r="I31" s="35"/>
      <c r="J31" s="35"/>
      <c r="K31" s="35"/>
      <c r="L31" s="35"/>
      <c r="M31" s="35"/>
    </row>
    <row r="32" spans="1:13" x14ac:dyDescent="0.25">
      <c r="A32" s="24"/>
      <c r="B32" s="12">
        <f t="shared" si="8"/>
        <v>26</v>
      </c>
      <c r="C32" s="12"/>
      <c r="D32" s="12"/>
      <c r="E32" s="12"/>
      <c r="F32" s="35"/>
      <c r="G32" s="35"/>
      <c r="H32" s="35"/>
      <c r="I32" s="35"/>
      <c r="J32" s="35"/>
      <c r="K32" s="35"/>
      <c r="L32" s="35"/>
      <c r="M32" s="35"/>
    </row>
    <row r="33" spans="13:13" x14ac:dyDescent="0.25">
      <c r="M33" s="65">
        <f>SUM(M6:M32)</f>
        <v>215852</v>
      </c>
    </row>
  </sheetData>
  <mergeCells count="2">
    <mergeCell ref="C1:E1"/>
    <mergeCell ref="C2:E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26"/>
  <sheetViews>
    <sheetView zoomScale="210" zoomScaleNormal="210" workbookViewId="0">
      <selection activeCell="H28" sqref="H28"/>
    </sheetView>
  </sheetViews>
  <sheetFormatPr defaultRowHeight="15" x14ac:dyDescent="0.25"/>
  <cols>
    <col min="1" max="1" width="11" style="8" customWidth="1"/>
    <col min="2" max="2" width="25.5703125" style="26" bestFit="1" customWidth="1"/>
    <col min="3" max="3" width="10" style="26" customWidth="1"/>
    <col min="4" max="4" width="6.5703125" style="26" customWidth="1"/>
    <col min="5" max="5" width="13" bestFit="1" customWidth="1"/>
    <col min="6" max="7" width="10.5703125" bestFit="1" customWidth="1"/>
    <col min="8" max="9" width="11.85546875" bestFit="1" customWidth="1"/>
    <col min="10" max="10" width="13" bestFit="1" customWidth="1"/>
    <col min="11" max="11" width="9" bestFit="1" customWidth="1"/>
    <col min="13" max="13" width="1.42578125" bestFit="1" customWidth="1"/>
  </cols>
  <sheetData>
    <row r="1" spans="1:13" ht="15.75" customHeight="1" thickBot="1" x14ac:dyDescent="0.4">
      <c r="B1" s="69" t="s">
        <v>78</v>
      </c>
      <c r="C1" s="69"/>
      <c r="D1" s="69"/>
      <c r="E1" s="69"/>
      <c r="F1" s="69"/>
      <c r="G1" s="69"/>
      <c r="H1" s="69"/>
      <c r="I1" s="69"/>
      <c r="J1" s="69"/>
      <c r="K1" s="69"/>
    </row>
    <row r="2" spans="1:13" ht="42" thickTop="1" thickBot="1" x14ac:dyDescent="0.4">
      <c r="B2" s="54"/>
      <c r="C2" s="54"/>
      <c r="D2" s="54"/>
      <c r="E2" s="54"/>
      <c r="F2" s="54"/>
      <c r="G2" s="54"/>
      <c r="H2" s="54"/>
      <c r="I2" s="59" t="s">
        <v>98</v>
      </c>
      <c r="J2" s="54"/>
      <c r="K2" s="54"/>
      <c r="L2" s="54"/>
    </row>
    <row r="3" spans="1:13" s="17" customFormat="1" ht="61.5" thickTop="1" thickBot="1" x14ac:dyDescent="0.3">
      <c r="A3" s="16" t="s">
        <v>100</v>
      </c>
      <c r="B3" s="27" t="s">
        <v>81</v>
      </c>
      <c r="C3" s="27" t="s">
        <v>25</v>
      </c>
      <c r="D3" s="27" t="s">
        <v>26</v>
      </c>
      <c r="E3" s="46" t="s">
        <v>79</v>
      </c>
      <c r="F3" s="57" t="s">
        <v>85</v>
      </c>
      <c r="G3" s="57" t="s">
        <v>86</v>
      </c>
      <c r="H3" s="57" t="s">
        <v>95</v>
      </c>
      <c r="I3" s="57" t="s">
        <v>96</v>
      </c>
      <c r="J3" s="55" t="s">
        <v>42</v>
      </c>
      <c r="K3" s="56" t="s">
        <v>84</v>
      </c>
    </row>
    <row r="4" spans="1:13" s="17" customFormat="1" ht="16.5" thickTop="1" thickBot="1" x14ac:dyDescent="0.3">
      <c r="A4" s="32"/>
      <c r="B4" s="33"/>
      <c r="C4" s="33"/>
      <c r="D4" s="33"/>
      <c r="E4" s="32"/>
      <c r="F4" s="48">
        <v>2.5000000000000001E-2</v>
      </c>
      <c r="G4" s="48">
        <v>0.02</v>
      </c>
      <c r="H4" s="48">
        <f ca="1">'Project OH'!K30/'Unit cost top sheet'!J25</f>
        <v>0.18154104851258246</v>
      </c>
      <c r="I4" s="48">
        <f>10%+'Main Office OH'!E20</f>
        <v>0.11638000000000001</v>
      </c>
      <c r="J4" s="50"/>
      <c r="K4" s="52"/>
    </row>
    <row r="5" spans="1:13" ht="15.75" thickTop="1" x14ac:dyDescent="0.25">
      <c r="A5" s="80">
        <v>10</v>
      </c>
      <c r="B5" s="28" t="str">
        <f>'Bare Unit cost sheet'!C7</f>
        <v>Cut</v>
      </c>
      <c r="C5" s="28">
        <f>'Bare Unit cost sheet'!D7</f>
        <v>1500</v>
      </c>
      <c r="D5" s="28" t="s">
        <v>60</v>
      </c>
      <c r="E5" s="47">
        <f>'Bare Unit cost sheet'!M12</f>
        <v>26192</v>
      </c>
      <c r="F5" s="49">
        <f ca="1">$F$4*J5</f>
        <v>996.53169306023472</v>
      </c>
      <c r="G5" s="49">
        <f ca="1">$G$4*J5</f>
        <v>797.22535444818777</v>
      </c>
      <c r="H5" s="49">
        <f ca="1">J5*$H$4</f>
        <v>7236.4563373669598</v>
      </c>
      <c r="I5" s="49">
        <f ca="1">$I$4*J5</f>
        <v>4639.0543375340048</v>
      </c>
      <c r="J5" s="51">
        <f ca="1">SUM(E5:I5)</f>
        <v>39861.267722409386</v>
      </c>
      <c r="K5" s="53">
        <f ca="1">J5/C5</f>
        <v>26.574178481606257</v>
      </c>
      <c r="L5" s="28" t="s">
        <v>60</v>
      </c>
      <c r="M5" t="s">
        <v>24</v>
      </c>
    </row>
    <row r="6" spans="1:13" x14ac:dyDescent="0.25">
      <c r="A6" s="81">
        <v>20</v>
      </c>
      <c r="B6" s="29" t="str">
        <f>'Bare Unit cost sheet'!C13</f>
        <v>Fill</v>
      </c>
      <c r="C6" s="29">
        <f>'Bare Unit cost sheet'!D13</f>
        <v>1980</v>
      </c>
      <c r="D6" s="29" t="s">
        <v>60</v>
      </c>
      <c r="E6" s="44">
        <f>'Bare Unit cost sheet'!M18</f>
        <v>63160</v>
      </c>
      <c r="F6" s="49">
        <f ca="1">$F$4*J6</f>
        <v>2403.0597790808051</v>
      </c>
      <c r="G6" s="49">
        <f t="shared" ref="G6:G9" ca="1" si="0">$G$4*J6</f>
        <v>1922.4478232646441</v>
      </c>
      <c r="H6" s="49">
        <f ca="1">J6*$H$4</f>
        <v>17450.159677309763</v>
      </c>
      <c r="I6" s="49">
        <f t="shared" ref="I6:I10" ca="1" si="1">$I$4*J6</f>
        <v>11186.723883576964</v>
      </c>
      <c r="J6" s="51">
        <f t="shared" ref="J6:J10" ca="1" si="2">SUM(E6:I6)</f>
        <v>96122.391163232198</v>
      </c>
      <c r="K6" s="53">
        <f t="shared" ref="K6:K10" ca="1" si="3">J6/C6</f>
        <v>48.546662203652623</v>
      </c>
      <c r="L6" s="29" t="s">
        <v>60</v>
      </c>
    </row>
    <row r="7" spans="1:13" x14ac:dyDescent="0.25">
      <c r="A7" s="81">
        <v>30</v>
      </c>
      <c r="B7" s="29" t="str">
        <f>'Bare Unit cost sheet'!C19</f>
        <v>Cement Treated Base (CTB)</v>
      </c>
      <c r="C7" s="29">
        <f>'Bare Unit cost sheet'!D20</f>
        <v>1800</v>
      </c>
      <c r="D7" s="29" t="s">
        <v>74</v>
      </c>
      <c r="E7" s="44">
        <f>'Bare Unit cost sheet'!M21</f>
        <v>9000</v>
      </c>
      <c r="F7" s="49">
        <f t="shared" ref="F7:F9" ca="1" si="4">$F$4*J7</f>
        <v>342.4246043655358</v>
      </c>
      <c r="G7" s="49">
        <f t="shared" ca="1" si="0"/>
        <v>273.93968349242863</v>
      </c>
      <c r="H7" s="49">
        <f ca="1">J7*$H$4</f>
        <v>2486.5648685210235</v>
      </c>
      <c r="I7" s="49">
        <f t="shared" ca="1" si="1"/>
        <v>1594.0550182424424</v>
      </c>
      <c r="J7" s="51">
        <f t="shared" ca="1" si="2"/>
        <v>13696.984174621432</v>
      </c>
      <c r="K7" s="53">
        <f t="shared" ca="1" si="3"/>
        <v>7.6094356525674618</v>
      </c>
      <c r="L7" s="29" t="s">
        <v>74</v>
      </c>
    </row>
    <row r="8" spans="1:13" x14ac:dyDescent="0.25">
      <c r="A8" s="81">
        <v>40</v>
      </c>
      <c r="B8" s="29" t="str">
        <f>'Bare Unit cost sheet'!C22</f>
        <v>Paving (Concrete)</v>
      </c>
      <c r="C8" s="29">
        <f>'Bare Unit cost sheet'!D23</f>
        <v>900</v>
      </c>
      <c r="D8" s="29" t="s">
        <v>74</v>
      </c>
      <c r="E8" s="44">
        <f>'Bare Unit cost sheet'!M24</f>
        <v>90000</v>
      </c>
      <c r="F8" s="49">
        <f t="shared" ca="1" si="4"/>
        <v>3424.2460436553579</v>
      </c>
      <c r="G8" s="49">
        <f t="shared" ca="1" si="0"/>
        <v>2739.3968349242864</v>
      </c>
      <c r="H8" s="49">
        <f ca="1">J8*$H$4</f>
        <v>24865.648685210235</v>
      </c>
      <c r="I8" s="49">
        <f t="shared" ca="1" si="1"/>
        <v>15940.550182424424</v>
      </c>
      <c r="J8" s="51">
        <f t="shared" ca="1" si="2"/>
        <v>136969.84174621431</v>
      </c>
      <c r="K8" s="53">
        <f t="shared" ca="1" si="3"/>
        <v>152.18871305134923</v>
      </c>
      <c r="L8" s="29" t="s">
        <v>74</v>
      </c>
    </row>
    <row r="9" spans="1:13" x14ac:dyDescent="0.25">
      <c r="A9" s="81">
        <v>50</v>
      </c>
      <c r="B9" s="29" t="str">
        <f>'Bare Unit cost sheet'!C25</f>
        <v>Guardrail</v>
      </c>
      <c r="C9" s="29">
        <f>'Bare Unit cost sheet'!D26</f>
        <v>500</v>
      </c>
      <c r="D9" s="29" t="s">
        <v>87</v>
      </c>
      <c r="E9" s="44">
        <f>'Bare Unit cost sheet'!M27</f>
        <v>22500</v>
      </c>
      <c r="F9" s="49">
        <f t="shared" ca="1" si="4"/>
        <v>856.06151091383947</v>
      </c>
      <c r="G9" s="49">
        <f t="shared" ca="1" si="0"/>
        <v>684.8492087310716</v>
      </c>
      <c r="H9" s="49">
        <f ca="1">J9*$H$4</f>
        <v>6216.4121713025588</v>
      </c>
      <c r="I9" s="49">
        <f t="shared" ca="1" si="1"/>
        <v>3985.137545606106</v>
      </c>
      <c r="J9" s="51">
        <f t="shared" ca="1" si="2"/>
        <v>34242.460436553578</v>
      </c>
      <c r="K9" s="53">
        <f t="shared" ca="1" si="3"/>
        <v>68.484920873107157</v>
      </c>
      <c r="L9" s="29" t="s">
        <v>87</v>
      </c>
    </row>
    <row r="10" spans="1:13" x14ac:dyDescent="0.25">
      <c r="A10" s="81">
        <v>60</v>
      </c>
      <c r="B10" s="29" t="str">
        <f>'Bare Unit cost sheet'!C28</f>
        <v>Striping</v>
      </c>
      <c r="C10" s="29">
        <f>'Bare Unit cost sheet'!D29</f>
        <v>2000</v>
      </c>
      <c r="D10" s="29" t="s">
        <v>87</v>
      </c>
      <c r="E10" s="44">
        <f>'Bare Unit cost sheet'!M30</f>
        <v>5000</v>
      </c>
      <c r="F10" s="49">
        <f t="shared" ref="F10" ca="1" si="5">$F$4*J10</f>
        <v>190.23589131418657</v>
      </c>
      <c r="G10" s="49">
        <f t="shared" ref="G10" ca="1" si="6">$G$4*J10</f>
        <v>152.18871305134925</v>
      </c>
      <c r="H10" s="49">
        <f t="shared" ref="H10" ca="1" si="7">J10*$H$4</f>
        <v>1381.4249269561242</v>
      </c>
      <c r="I10" s="49">
        <f t="shared" ca="1" si="1"/>
        <v>885.58612124580134</v>
      </c>
      <c r="J10" s="51">
        <f t="shared" ca="1" si="2"/>
        <v>7609.4356525674621</v>
      </c>
      <c r="K10" s="53">
        <f t="shared" ca="1" si="3"/>
        <v>3.8047178262837309</v>
      </c>
      <c r="L10" s="29" t="s">
        <v>87</v>
      </c>
    </row>
    <row r="11" spans="1:13" ht="15.75" thickBot="1" x14ac:dyDescent="0.3">
      <c r="A11" s="24"/>
      <c r="B11" s="29"/>
      <c r="C11" s="29"/>
      <c r="D11" s="29"/>
      <c r="E11" s="35"/>
      <c r="F11" s="35"/>
      <c r="G11" s="35"/>
      <c r="H11" s="35"/>
      <c r="I11" s="35"/>
      <c r="J11" s="35"/>
      <c r="K11" s="35"/>
    </row>
    <row r="12" spans="1:13" hidden="1" x14ac:dyDescent="0.25">
      <c r="A12" s="24">
        <f>1+A11</f>
        <v>1</v>
      </c>
      <c r="B12" s="29"/>
      <c r="C12" s="29"/>
      <c r="D12" s="29"/>
      <c r="E12" s="58"/>
      <c r="F12" s="12"/>
      <c r="G12" s="12"/>
      <c r="H12" s="12"/>
      <c r="I12" s="12"/>
      <c r="J12" s="12"/>
      <c r="K12" s="12"/>
    </row>
    <row r="13" spans="1:13" hidden="1" x14ac:dyDescent="0.25">
      <c r="A13" s="24">
        <f t="shared" ref="A7:A24" si="8">1+A12</f>
        <v>2</v>
      </c>
      <c r="B13" s="29"/>
      <c r="C13" s="29"/>
      <c r="D13" s="29"/>
      <c r="E13" s="12"/>
      <c r="F13" s="12"/>
      <c r="G13" s="12"/>
      <c r="H13" s="12"/>
      <c r="I13" s="12"/>
      <c r="J13" s="12"/>
      <c r="K13" s="12"/>
    </row>
    <row r="14" spans="1:13" hidden="1" x14ac:dyDescent="0.25">
      <c r="A14" s="24">
        <f t="shared" si="8"/>
        <v>3</v>
      </c>
      <c r="B14" s="29"/>
      <c r="C14" s="29"/>
      <c r="D14" s="29"/>
      <c r="E14" s="12"/>
      <c r="F14" s="12"/>
      <c r="G14" s="12"/>
      <c r="H14" s="12"/>
      <c r="I14" s="12"/>
      <c r="J14" s="12"/>
      <c r="K14" s="12"/>
    </row>
    <row r="15" spans="1:13" hidden="1" x14ac:dyDescent="0.25">
      <c r="A15" s="24">
        <f t="shared" si="8"/>
        <v>4</v>
      </c>
      <c r="B15" s="29"/>
      <c r="C15" s="29"/>
      <c r="D15" s="29"/>
      <c r="E15" s="12"/>
      <c r="F15" s="12"/>
      <c r="G15" s="12"/>
      <c r="H15" s="12"/>
      <c r="I15" s="12"/>
      <c r="J15" s="12"/>
      <c r="K15" s="12"/>
    </row>
    <row r="16" spans="1:13" hidden="1" x14ac:dyDescent="0.25">
      <c r="A16" s="24">
        <f t="shared" si="8"/>
        <v>5</v>
      </c>
      <c r="B16" s="29"/>
      <c r="C16" s="29"/>
      <c r="D16" s="29"/>
      <c r="E16" s="12"/>
      <c r="F16" s="12"/>
      <c r="G16" s="12"/>
      <c r="H16" s="12"/>
      <c r="I16" s="12"/>
      <c r="J16" s="12"/>
      <c r="K16" s="12"/>
    </row>
    <row r="17" spans="1:11" hidden="1" x14ac:dyDescent="0.25">
      <c r="A17" s="24">
        <f t="shared" si="8"/>
        <v>6</v>
      </c>
      <c r="B17" s="29"/>
      <c r="C17" s="29"/>
      <c r="D17" s="29"/>
      <c r="E17" s="12"/>
      <c r="F17" s="12"/>
      <c r="G17" s="12"/>
      <c r="H17" s="12"/>
      <c r="I17" s="12"/>
      <c r="J17" s="12"/>
      <c r="K17" s="12"/>
    </row>
    <row r="18" spans="1:11" hidden="1" x14ac:dyDescent="0.25">
      <c r="A18" s="24">
        <f t="shared" si="8"/>
        <v>7</v>
      </c>
      <c r="B18" s="29"/>
      <c r="C18" s="29"/>
      <c r="D18" s="29"/>
      <c r="E18" s="12"/>
      <c r="F18" s="12"/>
      <c r="G18" s="12"/>
      <c r="H18" s="12"/>
      <c r="I18" s="12"/>
      <c r="J18" s="12"/>
      <c r="K18" s="12"/>
    </row>
    <row r="19" spans="1:11" hidden="1" x14ac:dyDescent="0.25">
      <c r="A19" s="24">
        <f t="shared" si="8"/>
        <v>8</v>
      </c>
      <c r="B19" s="29"/>
      <c r="C19" s="29"/>
      <c r="D19" s="29"/>
      <c r="E19" s="12"/>
      <c r="F19" s="12"/>
      <c r="G19" s="12"/>
      <c r="H19" s="12"/>
      <c r="I19" s="12"/>
      <c r="J19" s="12"/>
      <c r="K19" s="12"/>
    </row>
    <row r="20" spans="1:11" hidden="1" x14ac:dyDescent="0.25">
      <c r="A20" s="24">
        <f t="shared" si="8"/>
        <v>9</v>
      </c>
      <c r="B20" s="29"/>
      <c r="C20" s="29"/>
      <c r="D20" s="29"/>
      <c r="E20" s="12"/>
      <c r="F20" s="12"/>
      <c r="G20" s="12"/>
      <c r="H20" s="12"/>
      <c r="I20" s="12"/>
      <c r="J20" s="12"/>
      <c r="K20" s="12"/>
    </row>
    <row r="21" spans="1:11" hidden="1" x14ac:dyDescent="0.25">
      <c r="A21" s="24">
        <f t="shared" si="8"/>
        <v>10</v>
      </c>
      <c r="B21" s="29"/>
      <c r="C21" s="29"/>
      <c r="D21" s="29"/>
      <c r="E21" s="12"/>
      <c r="F21" s="12"/>
      <c r="G21" s="12"/>
      <c r="H21" s="12"/>
      <c r="I21" s="12"/>
      <c r="J21" s="12"/>
      <c r="K21" s="12"/>
    </row>
    <row r="22" spans="1:11" hidden="1" x14ac:dyDescent="0.25">
      <c r="A22" s="24">
        <f t="shared" si="8"/>
        <v>11</v>
      </c>
      <c r="B22" s="29"/>
      <c r="C22" s="29"/>
      <c r="D22" s="29"/>
      <c r="E22" s="12"/>
      <c r="F22" s="12"/>
      <c r="G22" s="12"/>
      <c r="H22" s="12"/>
      <c r="I22" s="12"/>
      <c r="J22" s="12"/>
      <c r="K22" s="12"/>
    </row>
    <row r="23" spans="1:11" hidden="1" x14ac:dyDescent="0.25">
      <c r="A23" s="24">
        <f t="shared" si="8"/>
        <v>12</v>
      </c>
      <c r="B23" s="29"/>
      <c r="C23" s="29"/>
      <c r="D23" s="29"/>
      <c r="E23" s="12"/>
      <c r="F23" s="12"/>
      <c r="G23" s="12"/>
      <c r="H23" s="12"/>
      <c r="I23" s="12"/>
      <c r="J23" s="12"/>
      <c r="K23" s="12"/>
    </row>
    <row r="24" spans="1:11" ht="15.75" hidden="1" thickBot="1" x14ac:dyDescent="0.3">
      <c r="A24" s="24">
        <f t="shared" si="8"/>
        <v>13</v>
      </c>
      <c r="B24" s="30"/>
      <c r="C24" s="30"/>
      <c r="D24" s="30"/>
      <c r="E24" s="25"/>
      <c r="F24" s="25"/>
      <c r="G24" s="25"/>
      <c r="H24" s="25"/>
      <c r="I24" s="25"/>
      <c r="J24" s="25"/>
      <c r="K24" s="25"/>
    </row>
    <row r="25" spans="1:11" ht="16.5" thickTop="1" thickBot="1" x14ac:dyDescent="0.3">
      <c r="A25" s="24"/>
      <c r="B25" s="31" t="s">
        <v>83</v>
      </c>
      <c r="C25" s="31"/>
      <c r="D25" s="31"/>
      <c r="E25" s="45">
        <f>SUM(E5:E24)</f>
        <v>215852</v>
      </c>
      <c r="F25" s="36"/>
      <c r="G25" s="36"/>
      <c r="H25" s="36"/>
      <c r="I25" s="36"/>
      <c r="J25" s="82">
        <f ca="1">SUM(J5:J24)</f>
        <v>328502.38089559838</v>
      </c>
      <c r="K25" s="3"/>
    </row>
    <row r="26" spans="1:11" ht="15.75" thickTop="1" x14ac:dyDescent="0.25"/>
  </sheetData>
  <mergeCells count="1">
    <mergeCell ref="B1:K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527F76B4AE2924AA6692205BB0B82D7" ma:contentTypeVersion="12" ma:contentTypeDescription="Create a new document." ma:contentTypeScope="" ma:versionID="7f3003745719928ece8f02c4c018e12c">
  <xsd:schema xmlns:xsd="http://www.w3.org/2001/XMLSchema" xmlns:xs="http://www.w3.org/2001/XMLSchema" xmlns:p="http://schemas.microsoft.com/office/2006/metadata/properties" xmlns:ns2="d55d6b69-6e04-4a95-90d2-9764afccb7ac" xmlns:ns3="5e7c9dba-dc87-4d0f-8ad5-d8bd88f167bb" targetNamespace="http://schemas.microsoft.com/office/2006/metadata/properties" ma:root="true" ma:fieldsID="6c2b6d7f07c3766adcb208a0ad404001" ns2:_="" ns3:_="">
    <xsd:import namespace="d55d6b69-6e04-4a95-90d2-9764afccb7ac"/>
    <xsd:import namespace="5e7c9dba-dc87-4d0f-8ad5-d8bd88f167b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d6b69-6e04-4a95-90d2-9764afccb7a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7c9dba-dc87-4d0f-8ad5-d8bd88f167b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82264F6-09E5-4C3A-B93E-41441DE91766}"/>
</file>

<file path=customXml/itemProps2.xml><?xml version="1.0" encoding="utf-8"?>
<ds:datastoreItem xmlns:ds="http://schemas.openxmlformats.org/officeDocument/2006/customXml" ds:itemID="{73DEEA16-A3BD-4BDE-BC7A-D790194E845C}"/>
</file>

<file path=customXml/itemProps3.xml><?xml version="1.0" encoding="utf-8"?>
<ds:datastoreItem xmlns:ds="http://schemas.openxmlformats.org/officeDocument/2006/customXml" ds:itemID="{6AD56CA6-9E09-4114-AA19-CAFAF804FF5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Main Office OH</vt:lpstr>
      <vt:lpstr>Project OH</vt:lpstr>
      <vt:lpstr>Bare Unit cost sheet</vt:lpstr>
      <vt:lpstr>Unit cost top 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Beal</dc:creator>
  <cp:lastModifiedBy>Alan Beane</cp:lastModifiedBy>
  <dcterms:created xsi:type="dcterms:W3CDTF">2018-09-20T14:17:23Z</dcterms:created>
  <dcterms:modified xsi:type="dcterms:W3CDTF">2021-04-22T23:26:21Z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0x0101009527F76B4AE2924AA6692205BB0B82D7</vt:lpwstr>
  </property>
</Properties>
</file>